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DieseArbeitsmappe"/>
  <mc:AlternateContent xmlns:mc="http://schemas.openxmlformats.org/markup-compatibility/2006">
    <mc:Choice Requires="x15">
      <x15ac:absPath xmlns:x15ac="http://schemas.microsoft.com/office/spreadsheetml/2010/11/ac" url="/Users/Arnold/Onedrive Arni/Sport/Fallschirm/Kalender/2026/"/>
    </mc:Choice>
  </mc:AlternateContent>
  <xr:revisionPtr revIDLastSave="0" documentId="13_ncr:1_{0C1EDB26-5CDC-AE46-B334-DFCB8238E9F2}" xr6:coauthVersionLast="47" xr6:coauthVersionMax="47" xr10:uidLastSave="{00000000-0000-0000-0000-000000000000}"/>
  <bookViews>
    <workbookView xWindow="0" yWindow="680" windowWidth="30240" windowHeight="17880" activeTab="1" xr2:uid="{D9137B86-3642-9C4C-B829-4510B6F38F51}"/>
  </bookViews>
  <sheets>
    <sheet name="EINGABE und ABFRAGE" sheetId="2" r:id="rId1"/>
    <sheet name="Kalender Hoch" sheetId="4" r:id="rId2"/>
    <sheet name="Berechnung" sheetId="1" state="hidden" r:id="rId3"/>
  </sheets>
  <definedNames>
    <definedName name="_xlnm.Print_Area" localSheetId="1">'Kalender Hoch'!$A$1:$BL$86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E8" i="2"/>
  <c r="K1" i="1"/>
  <c r="L62" i="1"/>
  <c r="L61" i="1"/>
  <c r="O61" i="1" s="1"/>
  <c r="J28" i="1"/>
  <c r="K28" i="1" s="1"/>
  <c r="L28" i="1" s="1"/>
  <c r="E12" i="2"/>
  <c r="N21" i="2"/>
  <c r="N20" i="2"/>
  <c r="N19" i="2"/>
  <c r="N17" i="2"/>
  <c r="N18" i="2"/>
  <c r="J11" i="1"/>
  <c r="J9" i="1"/>
  <c r="K9" i="1" s="1"/>
  <c r="K8" i="1" s="1"/>
  <c r="N15" i="2"/>
  <c r="N14" i="2"/>
  <c r="N13" i="2"/>
  <c r="N12" i="2"/>
  <c r="N11" i="2"/>
  <c r="N10" i="2"/>
  <c r="L16" i="1"/>
  <c r="L15" i="1"/>
  <c r="L14" i="1"/>
  <c r="L13" i="1"/>
  <c r="L12" i="1"/>
  <c r="L10" i="1"/>
  <c r="L9" i="1"/>
  <c r="L8" i="1"/>
  <c r="L7" i="1"/>
  <c r="L6" i="1"/>
  <c r="L5" i="1"/>
  <c r="O130" i="1"/>
  <c r="P130" i="1" s="1"/>
  <c r="O131" i="1"/>
  <c r="P131" i="1"/>
  <c r="L131" i="1" s="1"/>
  <c r="O132" i="1"/>
  <c r="P132" i="1" s="1"/>
  <c r="O133" i="1"/>
  <c r="P133" i="1" s="1"/>
  <c r="O134" i="1"/>
  <c r="P134" i="1" s="1"/>
  <c r="S134" i="1" s="1"/>
  <c r="O135" i="1"/>
  <c r="P135" i="1"/>
  <c r="Q135" i="1" s="1"/>
  <c r="L135" i="1"/>
  <c r="O136" i="1"/>
  <c r="P136" i="1" s="1"/>
  <c r="L136" i="1" s="1"/>
  <c r="O2" i="1"/>
  <c r="O3" i="1"/>
  <c r="P3" i="1" s="1"/>
  <c r="O4" i="1"/>
  <c r="P4" i="1" s="1"/>
  <c r="O5" i="1"/>
  <c r="P5" i="1" s="1"/>
  <c r="O6" i="1"/>
  <c r="P6" i="1" s="1"/>
  <c r="Q6" i="1" s="1"/>
  <c r="O7" i="1"/>
  <c r="P7" i="1" s="1"/>
  <c r="Q7" i="1" s="1"/>
  <c r="O8" i="1"/>
  <c r="O9" i="1"/>
  <c r="P9" i="1" s="1"/>
  <c r="S9" i="1" s="1"/>
  <c r="O10" i="1"/>
  <c r="P10" i="1" s="1"/>
  <c r="Q10" i="1" s="1"/>
  <c r="O11" i="1"/>
  <c r="P11" i="1" s="1"/>
  <c r="O12" i="1"/>
  <c r="P12" i="1" s="1"/>
  <c r="S12" i="1" s="1"/>
  <c r="O13" i="1"/>
  <c r="P13" i="1" s="1"/>
  <c r="Q13" i="1" s="1"/>
  <c r="O14" i="1"/>
  <c r="P14" i="1" s="1"/>
  <c r="Q14" i="1" s="1"/>
  <c r="O15" i="1"/>
  <c r="P15" i="1" s="1"/>
  <c r="Q15" i="1" s="1"/>
  <c r="O16" i="1"/>
  <c r="O17" i="1"/>
  <c r="P17" i="1" s="1"/>
  <c r="Q17" i="1" s="1"/>
  <c r="O18" i="1"/>
  <c r="P18" i="1" s="1"/>
  <c r="O19" i="1"/>
  <c r="P19" i="1" s="1"/>
  <c r="O20" i="1"/>
  <c r="P20" i="1" s="1"/>
  <c r="Q20" i="1" s="1"/>
  <c r="O21" i="1"/>
  <c r="P21" i="1" s="1"/>
  <c r="Q21" i="1" s="1"/>
  <c r="O22" i="1"/>
  <c r="P22" i="1" s="1"/>
  <c r="Q22" i="1" s="1"/>
  <c r="O23" i="1"/>
  <c r="P23" i="1" s="1"/>
  <c r="S23" i="1" s="1"/>
  <c r="O24" i="1"/>
  <c r="P24" i="1" s="1"/>
  <c r="Q24" i="1" s="1"/>
  <c r="O25" i="1"/>
  <c r="P25" i="1" s="1"/>
  <c r="O26" i="1"/>
  <c r="P26" i="1" s="1"/>
  <c r="Q26" i="1" s="1"/>
  <c r="O27" i="1"/>
  <c r="P27" i="1" s="1"/>
  <c r="Q27" i="1" s="1"/>
  <c r="O28" i="1"/>
  <c r="P28" i="1" s="1"/>
  <c r="Q28" i="1" s="1"/>
  <c r="O29" i="1"/>
  <c r="O30" i="1"/>
  <c r="P30" i="1" s="1"/>
  <c r="Q30" i="1" s="1"/>
  <c r="O31" i="1"/>
  <c r="P31" i="1" s="1"/>
  <c r="Q31" i="1" s="1"/>
  <c r="O32" i="1"/>
  <c r="P32" i="1" s="1"/>
  <c r="O33" i="1"/>
  <c r="P33" i="1" s="1"/>
  <c r="O34" i="1"/>
  <c r="P34" i="1" s="1"/>
  <c r="Q34" i="1" s="1"/>
  <c r="O35" i="1"/>
  <c r="P35" i="1" s="1"/>
  <c r="Q35" i="1" s="1"/>
  <c r="O36" i="1"/>
  <c r="P36" i="1" s="1"/>
  <c r="Q36" i="1" s="1"/>
  <c r="O37" i="1"/>
  <c r="P37" i="1" s="1"/>
  <c r="Q37" i="1" s="1"/>
  <c r="O38" i="1"/>
  <c r="P38" i="1" s="1"/>
  <c r="Q38" i="1" s="1"/>
  <c r="O39" i="1"/>
  <c r="P39" i="1" s="1"/>
  <c r="O40" i="1"/>
  <c r="P40" i="1" s="1"/>
  <c r="O41" i="1"/>
  <c r="P41" i="1" s="1"/>
  <c r="Q41" i="1" s="1"/>
  <c r="O42" i="1"/>
  <c r="P42" i="1" s="1"/>
  <c r="Q42" i="1" s="1"/>
  <c r="O43" i="1"/>
  <c r="P43" i="1" s="1"/>
  <c r="O44" i="1"/>
  <c r="O45" i="1"/>
  <c r="P45" i="1" s="1"/>
  <c r="Q45" i="1" s="1"/>
  <c r="O46" i="1"/>
  <c r="P46" i="1" s="1"/>
  <c r="O47" i="1"/>
  <c r="P47" i="1" s="1"/>
  <c r="O48" i="1"/>
  <c r="P48" i="1" s="1"/>
  <c r="Q48" i="1" s="1"/>
  <c r="O49" i="1"/>
  <c r="O50" i="1"/>
  <c r="P50" i="1" s="1"/>
  <c r="O51" i="1"/>
  <c r="O52" i="1"/>
  <c r="P52" i="1" s="1"/>
  <c r="Q52" i="1" s="1"/>
  <c r="O53" i="1"/>
  <c r="P53" i="1" s="1"/>
  <c r="Q53" i="1" s="1"/>
  <c r="O54" i="1"/>
  <c r="P54" i="1" s="1"/>
  <c r="Q54" i="1" s="1"/>
  <c r="O55" i="1"/>
  <c r="P55" i="1" s="1"/>
  <c r="Q55" i="1" s="1"/>
  <c r="O56" i="1"/>
  <c r="O57" i="1"/>
  <c r="P57" i="1" s="1"/>
  <c r="Q57" i="1" s="1"/>
  <c r="O58" i="1"/>
  <c r="O59" i="1"/>
  <c r="P59" i="1" s="1"/>
  <c r="Q59" i="1" s="1"/>
  <c r="O60" i="1"/>
  <c r="P60" i="1" s="1"/>
  <c r="P61" i="1"/>
  <c r="S61" i="1" s="1"/>
  <c r="P58" i="1"/>
  <c r="Q58" i="1" s="1"/>
  <c r="P56" i="1"/>
  <c r="Q56" i="1" s="1"/>
  <c r="P51" i="1"/>
  <c r="Q51" i="1" s="1"/>
  <c r="Q50" i="1"/>
  <c r="P49" i="1"/>
  <c r="Q49" i="1" s="1"/>
  <c r="P44" i="1"/>
  <c r="Q44" i="1" s="1"/>
  <c r="P29" i="1"/>
  <c r="Q29" i="1" s="1"/>
  <c r="P16" i="1"/>
  <c r="S16" i="1" s="1"/>
  <c r="P8" i="1"/>
  <c r="Q8" i="1" s="1"/>
  <c r="P2" i="1"/>
  <c r="Q2" i="1" s="1"/>
  <c r="R2" i="1" s="1"/>
  <c r="S2" i="1" s="1"/>
  <c r="O62" i="1"/>
  <c r="P62" i="1" s="1"/>
  <c r="Q62" i="1" s="1"/>
  <c r="O63" i="1"/>
  <c r="O64" i="1"/>
  <c r="P64" i="1" s="1"/>
  <c r="Q64" i="1" s="1"/>
  <c r="O65" i="1"/>
  <c r="P65" i="1" s="1"/>
  <c r="Q65" i="1" s="1"/>
  <c r="O66" i="1"/>
  <c r="P66" i="1" s="1"/>
  <c r="Q66" i="1" s="1"/>
  <c r="O67" i="1"/>
  <c r="P67" i="1" s="1"/>
  <c r="Q67" i="1" s="1"/>
  <c r="O68" i="1"/>
  <c r="O69" i="1"/>
  <c r="P69" i="1" s="1"/>
  <c r="O70" i="1"/>
  <c r="P70" i="1" s="1"/>
  <c r="Q70" i="1" s="1"/>
  <c r="O71" i="1"/>
  <c r="P71" i="1" s="1"/>
  <c r="Q71" i="1" s="1"/>
  <c r="O72" i="1"/>
  <c r="P72" i="1" s="1"/>
  <c r="Q72" i="1" s="1"/>
  <c r="O73" i="1"/>
  <c r="P73" i="1" s="1"/>
  <c r="O74" i="1"/>
  <c r="P74" i="1" s="1"/>
  <c r="Q74" i="1" s="1"/>
  <c r="O75" i="1"/>
  <c r="O76" i="1"/>
  <c r="P76" i="1" s="1"/>
  <c r="O77" i="1"/>
  <c r="O78" i="1"/>
  <c r="P78" i="1" s="1"/>
  <c r="S78" i="1" s="1"/>
  <c r="O79" i="1"/>
  <c r="P79" i="1" s="1"/>
  <c r="Q79" i="1" s="1"/>
  <c r="O80" i="1"/>
  <c r="P80" i="1" s="1"/>
  <c r="S80" i="1" s="1"/>
  <c r="O81" i="1"/>
  <c r="P81" i="1" s="1"/>
  <c r="Q81" i="1" s="1"/>
  <c r="O82" i="1"/>
  <c r="O83" i="1"/>
  <c r="P83" i="1" s="1"/>
  <c r="O84" i="1"/>
  <c r="O85" i="1"/>
  <c r="P85" i="1" s="1"/>
  <c r="Q85" i="1" s="1"/>
  <c r="O86" i="1"/>
  <c r="P86" i="1" s="1"/>
  <c r="Q86" i="1" s="1"/>
  <c r="O87" i="1"/>
  <c r="P87" i="1" s="1"/>
  <c r="O88" i="1"/>
  <c r="O89" i="1"/>
  <c r="P89" i="1" s="1"/>
  <c r="O90" i="1"/>
  <c r="P90" i="1" s="1"/>
  <c r="O91" i="1"/>
  <c r="O92" i="1"/>
  <c r="P92" i="1" s="1"/>
  <c r="Q92" i="1" s="1"/>
  <c r="O93" i="1"/>
  <c r="P93" i="1" s="1"/>
  <c r="Q93" i="1" s="1"/>
  <c r="O94" i="1"/>
  <c r="P94" i="1" s="1"/>
  <c r="Q94" i="1" s="1"/>
  <c r="O95" i="1"/>
  <c r="P95" i="1" s="1"/>
  <c r="O96" i="1"/>
  <c r="P96" i="1" s="1"/>
  <c r="O97" i="1"/>
  <c r="P97" i="1" s="1"/>
  <c r="Q97" i="1" s="1"/>
  <c r="O98" i="1"/>
  <c r="P98" i="1" s="1"/>
  <c r="Q98" i="1" s="1"/>
  <c r="O99" i="1"/>
  <c r="P99" i="1" s="1"/>
  <c r="Q99" i="1" s="1"/>
  <c r="O100" i="1"/>
  <c r="P100" i="1" s="1"/>
  <c r="Q100" i="1" s="1"/>
  <c r="O101" i="1"/>
  <c r="P101" i="1" s="1"/>
  <c r="O102" i="1"/>
  <c r="P102" i="1" s="1"/>
  <c r="Q102" i="1" s="1"/>
  <c r="O103" i="1"/>
  <c r="P103" i="1" s="1"/>
  <c r="O104" i="1"/>
  <c r="P104" i="1" s="1"/>
  <c r="O105" i="1"/>
  <c r="P105" i="1" s="1"/>
  <c r="O106" i="1"/>
  <c r="P106" i="1" s="1"/>
  <c r="Q106" i="1" s="1"/>
  <c r="O107" i="1"/>
  <c r="P107" i="1" s="1"/>
  <c r="Q107" i="1" s="1"/>
  <c r="O108" i="1"/>
  <c r="O109" i="1"/>
  <c r="O110" i="1"/>
  <c r="P110" i="1" s="1"/>
  <c r="O111" i="1"/>
  <c r="P111" i="1" s="1"/>
  <c r="Q111" i="1" s="1"/>
  <c r="O112" i="1"/>
  <c r="P112" i="1" s="1"/>
  <c r="Q112" i="1" s="1"/>
  <c r="O113" i="1"/>
  <c r="P113" i="1" s="1"/>
  <c r="S113" i="1" s="1"/>
  <c r="O114" i="1"/>
  <c r="P114" i="1" s="1"/>
  <c r="Q114" i="1" s="1"/>
  <c r="O115" i="1"/>
  <c r="P115" i="1" s="1"/>
  <c r="S115" i="1" s="1"/>
  <c r="O116" i="1"/>
  <c r="O117" i="1"/>
  <c r="P117" i="1" s="1"/>
  <c r="O118" i="1"/>
  <c r="P118" i="1" s="1"/>
  <c r="O119" i="1"/>
  <c r="P119" i="1" s="1"/>
  <c r="O120" i="1"/>
  <c r="P120" i="1" s="1"/>
  <c r="O121" i="1"/>
  <c r="P121" i="1" s="1"/>
  <c r="Q121" i="1" s="1"/>
  <c r="O122" i="1"/>
  <c r="P122" i="1" s="1"/>
  <c r="O123" i="1"/>
  <c r="O124" i="1"/>
  <c r="P124" i="1" s="1"/>
  <c r="O125" i="1"/>
  <c r="P125" i="1" s="1"/>
  <c r="Q125" i="1" s="1"/>
  <c r="O126" i="1"/>
  <c r="P126" i="1" s="1"/>
  <c r="Q126" i="1" s="1"/>
  <c r="O127" i="1"/>
  <c r="P127" i="1" s="1"/>
  <c r="Q127" i="1" s="1"/>
  <c r="O128" i="1"/>
  <c r="P128" i="1" s="1"/>
  <c r="Q128" i="1" s="1"/>
  <c r="O129" i="1"/>
  <c r="P129" i="1" s="1"/>
  <c r="O137" i="1"/>
  <c r="O138" i="1"/>
  <c r="P138" i="1" s="1"/>
  <c r="Q138" i="1" s="1"/>
  <c r="P137" i="1"/>
  <c r="L137" i="1" s="1"/>
  <c r="P123" i="1"/>
  <c r="Q123" i="1" s="1"/>
  <c r="Q120" i="1"/>
  <c r="P116" i="1"/>
  <c r="Q116" i="1" s="1"/>
  <c r="Q113" i="1"/>
  <c r="P109" i="1"/>
  <c r="Q109" i="1" s="1"/>
  <c r="P108" i="1"/>
  <c r="Q108" i="1" s="1"/>
  <c r="Q95" i="1"/>
  <c r="P91" i="1"/>
  <c r="Q91" i="1" s="1"/>
  <c r="P88" i="1"/>
  <c r="Q88" i="1" s="1"/>
  <c r="P84" i="1"/>
  <c r="Q84" i="1" s="1"/>
  <c r="P82" i="1"/>
  <c r="Q82" i="1" s="1"/>
  <c r="Q78" i="1"/>
  <c r="P77" i="1"/>
  <c r="Q77" i="1" s="1"/>
  <c r="P75" i="1"/>
  <c r="Q75" i="1" s="1"/>
  <c r="P68" i="1"/>
  <c r="Q68" i="1" s="1"/>
  <c r="P63" i="1"/>
  <c r="Q63" i="1" s="1"/>
  <c r="J20" i="1"/>
  <c r="O139" i="1"/>
  <c r="P139" i="1" s="1"/>
  <c r="Q139" i="1" s="1"/>
  <c r="O140" i="1"/>
  <c r="P140" i="1" s="1"/>
  <c r="Q140" i="1" s="1"/>
  <c r="O141" i="1"/>
  <c r="P141" i="1" s="1"/>
  <c r="O142" i="1"/>
  <c r="P142" i="1" s="1"/>
  <c r="O143" i="1"/>
  <c r="O144" i="1"/>
  <c r="P144" i="1" s="1"/>
  <c r="Q144" i="1" s="1"/>
  <c r="O145" i="1"/>
  <c r="P145" i="1" s="1"/>
  <c r="Q145" i="1" s="1"/>
  <c r="O146" i="1"/>
  <c r="P146" i="1" s="1"/>
  <c r="Q146" i="1" s="1"/>
  <c r="O147" i="1"/>
  <c r="P147" i="1" s="1"/>
  <c r="Q147" i="1" s="1"/>
  <c r="O148" i="1"/>
  <c r="P148" i="1" s="1"/>
  <c r="O149" i="1"/>
  <c r="P149" i="1" s="1"/>
  <c r="P143" i="1"/>
  <c r="S143" i="1" s="1"/>
  <c r="O150" i="1"/>
  <c r="P150" i="1" s="1"/>
  <c r="O151" i="1"/>
  <c r="P151" i="1" s="1"/>
  <c r="Q151" i="1" s="1"/>
  <c r="O152" i="1"/>
  <c r="P152" i="1" s="1"/>
  <c r="O153" i="1"/>
  <c r="P153" i="1" s="1"/>
  <c r="O154" i="1"/>
  <c r="P154" i="1" s="1"/>
  <c r="O155" i="1"/>
  <c r="P155" i="1" s="1"/>
  <c r="Q155" i="1" s="1"/>
  <c r="O156" i="1"/>
  <c r="P156" i="1" s="1"/>
  <c r="Q156" i="1" s="1"/>
  <c r="O157" i="1"/>
  <c r="O158" i="1"/>
  <c r="P158" i="1" s="1"/>
  <c r="Q158" i="1" s="1"/>
  <c r="O159" i="1"/>
  <c r="P159" i="1" s="1"/>
  <c r="Q159" i="1" s="1"/>
  <c r="O160" i="1"/>
  <c r="P160" i="1" s="1"/>
  <c r="Q160" i="1" s="1"/>
  <c r="P157" i="1"/>
  <c r="Q157" i="1" s="1"/>
  <c r="O161" i="1"/>
  <c r="P161" i="1" s="1"/>
  <c r="O162" i="1"/>
  <c r="P162" i="1" s="1"/>
  <c r="Q162" i="1" s="1"/>
  <c r="O163" i="1"/>
  <c r="P163" i="1" s="1"/>
  <c r="O164" i="1"/>
  <c r="P164" i="1"/>
  <c r="Q164" i="1" s="1"/>
  <c r="O165" i="1"/>
  <c r="P165" i="1" s="1"/>
  <c r="Q165" i="1" s="1"/>
  <c r="O166" i="1"/>
  <c r="P166" i="1" s="1"/>
  <c r="O167" i="1"/>
  <c r="P167" i="1" s="1"/>
  <c r="O168" i="1"/>
  <c r="P168" i="1" s="1"/>
  <c r="Q168" i="1" s="1"/>
  <c r="O169" i="1"/>
  <c r="P169" i="1" s="1"/>
  <c r="Q169" i="1" s="1"/>
  <c r="O170" i="1"/>
  <c r="P170" i="1" s="1"/>
  <c r="O171" i="1"/>
  <c r="P171" i="1" s="1"/>
  <c r="O172" i="1"/>
  <c r="P172" i="1" s="1"/>
  <c r="Q172" i="1" s="1"/>
  <c r="O173" i="1"/>
  <c r="P173" i="1" s="1"/>
  <c r="O174" i="1"/>
  <c r="P174" i="1" s="1"/>
  <c r="Q174" i="1" s="1"/>
  <c r="O175" i="1"/>
  <c r="P175" i="1" s="1"/>
  <c r="O176" i="1"/>
  <c r="P176" i="1" s="1"/>
  <c r="O177" i="1"/>
  <c r="P177" i="1" s="1"/>
  <c r="O178" i="1"/>
  <c r="O179" i="1"/>
  <c r="O180" i="1"/>
  <c r="P180" i="1" s="1"/>
  <c r="O181" i="1"/>
  <c r="P181" i="1" s="1"/>
  <c r="Q181" i="1" s="1"/>
  <c r="O182" i="1"/>
  <c r="O183" i="1"/>
  <c r="P183" i="1" s="1"/>
  <c r="Q183" i="1" s="1"/>
  <c r="O184" i="1"/>
  <c r="P184" i="1" s="1"/>
  <c r="O185" i="1"/>
  <c r="P185" i="1" s="1"/>
  <c r="S185" i="1" s="1"/>
  <c r="O186" i="1"/>
  <c r="P186" i="1" s="1"/>
  <c r="Q186" i="1" s="1"/>
  <c r="O187" i="1"/>
  <c r="O188" i="1"/>
  <c r="O189" i="1"/>
  <c r="P189" i="1" s="1"/>
  <c r="O190" i="1"/>
  <c r="P190" i="1" s="1"/>
  <c r="O191" i="1"/>
  <c r="P191" i="1" s="1"/>
  <c r="O192" i="1"/>
  <c r="O193" i="1"/>
  <c r="P193" i="1" s="1"/>
  <c r="O194" i="1"/>
  <c r="P194" i="1" s="1"/>
  <c r="O195" i="1"/>
  <c r="P195" i="1" s="1"/>
  <c r="Q195" i="1" s="1"/>
  <c r="O196" i="1"/>
  <c r="O197" i="1"/>
  <c r="P197" i="1" s="1"/>
  <c r="O198" i="1"/>
  <c r="O199" i="1"/>
  <c r="P199" i="1" s="1"/>
  <c r="S199" i="1" s="1"/>
  <c r="O200" i="1"/>
  <c r="P200" i="1" s="1"/>
  <c r="O201" i="1"/>
  <c r="P201" i="1" s="1"/>
  <c r="O202" i="1"/>
  <c r="O203" i="1"/>
  <c r="P203" i="1" s="1"/>
  <c r="Q203" i="1" s="1"/>
  <c r="O204" i="1"/>
  <c r="P204" i="1" s="1"/>
  <c r="O205" i="1"/>
  <c r="P205" i="1" s="1"/>
  <c r="O206" i="1"/>
  <c r="P206" i="1" s="1"/>
  <c r="O207" i="1"/>
  <c r="P207" i="1" s="1"/>
  <c r="Q207" i="1" s="1"/>
  <c r="O208" i="1"/>
  <c r="O209" i="1"/>
  <c r="P209" i="1" s="1"/>
  <c r="Q209" i="1" s="1"/>
  <c r="O210" i="1"/>
  <c r="O211" i="1"/>
  <c r="P211" i="1" s="1"/>
  <c r="S211" i="1" s="1"/>
  <c r="O212" i="1"/>
  <c r="O213" i="1"/>
  <c r="P213" i="1" s="1"/>
  <c r="S213" i="1" s="1"/>
  <c r="O214" i="1"/>
  <c r="P214" i="1" s="1"/>
  <c r="Q214" i="1" s="1"/>
  <c r="O215" i="1"/>
  <c r="P215" i="1" s="1"/>
  <c r="O216" i="1"/>
  <c r="O217" i="1"/>
  <c r="P217" i="1" s="1"/>
  <c r="Q217" i="1" s="1"/>
  <c r="O218" i="1"/>
  <c r="O219" i="1"/>
  <c r="P219" i="1" s="1"/>
  <c r="O220" i="1"/>
  <c r="P220" i="1" s="1"/>
  <c r="S220" i="1" s="1"/>
  <c r="O221" i="1"/>
  <c r="P221" i="1" s="1"/>
  <c r="Q221" i="1" s="1"/>
  <c r="O222" i="1"/>
  <c r="O223" i="1"/>
  <c r="P223" i="1" s="1"/>
  <c r="Q223" i="1" s="1"/>
  <c r="O224" i="1"/>
  <c r="O225" i="1"/>
  <c r="O226" i="1"/>
  <c r="P226" i="1" s="1"/>
  <c r="Q226" i="1" s="1"/>
  <c r="O227" i="1"/>
  <c r="P227" i="1" s="1"/>
  <c r="O228" i="1"/>
  <c r="P228" i="1" s="1"/>
  <c r="Q228" i="1" s="1"/>
  <c r="O229" i="1"/>
  <c r="P229" i="1" s="1"/>
  <c r="O230" i="1"/>
  <c r="P230" i="1" s="1"/>
  <c r="O231" i="1"/>
  <c r="O232" i="1"/>
  <c r="P232" i="1" s="1"/>
  <c r="Q232" i="1" s="1"/>
  <c r="O233" i="1"/>
  <c r="P233" i="1" s="1"/>
  <c r="O234" i="1"/>
  <c r="P234" i="1" s="1"/>
  <c r="S234" i="1" s="1"/>
  <c r="O235" i="1"/>
  <c r="P235" i="1" s="1"/>
  <c r="Q235" i="1" s="1"/>
  <c r="O236" i="1"/>
  <c r="P236" i="1" s="1"/>
  <c r="S236" i="1" s="1"/>
  <c r="O237" i="1"/>
  <c r="P237" i="1" s="1"/>
  <c r="Q237" i="1" s="1"/>
  <c r="O238" i="1"/>
  <c r="P238" i="1" s="1"/>
  <c r="O239" i="1"/>
  <c r="P239" i="1" s="1"/>
  <c r="O240" i="1"/>
  <c r="P240" i="1" s="1"/>
  <c r="O241" i="1"/>
  <c r="P241" i="1" s="1"/>
  <c r="O242" i="1"/>
  <c r="P242" i="1" s="1"/>
  <c r="O243" i="1"/>
  <c r="P243" i="1" s="1"/>
  <c r="O244" i="1"/>
  <c r="O245" i="1"/>
  <c r="O246" i="1"/>
  <c r="O247" i="1"/>
  <c r="P247" i="1" s="1"/>
  <c r="O248" i="1"/>
  <c r="P248" i="1" s="1"/>
  <c r="S248" i="1" s="1"/>
  <c r="O249" i="1"/>
  <c r="P249" i="1" s="1"/>
  <c r="O250" i="1"/>
  <c r="P250" i="1" s="1"/>
  <c r="O251" i="1"/>
  <c r="P251" i="1" s="1"/>
  <c r="Q251" i="1" s="1"/>
  <c r="O252" i="1"/>
  <c r="O253" i="1"/>
  <c r="O254" i="1"/>
  <c r="P254" i="1" s="1"/>
  <c r="O255" i="1"/>
  <c r="P255" i="1" s="1"/>
  <c r="S255" i="1" s="1"/>
  <c r="O256" i="1"/>
  <c r="P256" i="1" s="1"/>
  <c r="Q256" i="1" s="1"/>
  <c r="O257" i="1"/>
  <c r="O258" i="1"/>
  <c r="O259" i="1"/>
  <c r="P259" i="1" s="1"/>
  <c r="O260" i="1"/>
  <c r="O261" i="1"/>
  <c r="P261" i="1" s="1"/>
  <c r="O262" i="1"/>
  <c r="P262" i="1" s="1"/>
  <c r="S262" i="1" s="1"/>
  <c r="O263" i="1"/>
  <c r="P263" i="1" s="1"/>
  <c r="Q263" i="1" s="1"/>
  <c r="O264" i="1"/>
  <c r="P264" i="1" s="1"/>
  <c r="O265" i="1"/>
  <c r="P265" i="1" s="1"/>
  <c r="Q265" i="1" s="1"/>
  <c r="O266" i="1"/>
  <c r="O267" i="1"/>
  <c r="O268" i="1"/>
  <c r="P268" i="1" s="1"/>
  <c r="O269" i="1"/>
  <c r="P269" i="1" s="1"/>
  <c r="O270" i="1"/>
  <c r="P270" i="1" s="1"/>
  <c r="Q270" i="1" s="1"/>
  <c r="O271" i="1"/>
  <c r="P271" i="1" s="1"/>
  <c r="O272" i="1"/>
  <c r="P272" i="1" s="1"/>
  <c r="O273" i="1"/>
  <c r="P273" i="1" s="1"/>
  <c r="O274" i="1"/>
  <c r="P274" i="1" s="1"/>
  <c r="S274" i="1" s="1"/>
  <c r="O275" i="1"/>
  <c r="P275" i="1" s="1"/>
  <c r="O276" i="1"/>
  <c r="P276" i="1" s="1"/>
  <c r="S276" i="1" s="1"/>
  <c r="O277" i="1"/>
  <c r="P277" i="1" s="1"/>
  <c r="Q277" i="1" s="1"/>
  <c r="O278" i="1"/>
  <c r="P278" i="1" s="1"/>
  <c r="O279" i="1"/>
  <c r="P279" i="1" s="1"/>
  <c r="Q279" i="1" s="1"/>
  <c r="O280" i="1"/>
  <c r="O281" i="1"/>
  <c r="P281" i="1" s="1"/>
  <c r="O282" i="1"/>
  <c r="O283" i="1"/>
  <c r="P283" i="1" s="1"/>
  <c r="O284" i="1"/>
  <c r="P284" i="1" s="1"/>
  <c r="Q284" i="1" s="1"/>
  <c r="O285" i="1"/>
  <c r="O286" i="1"/>
  <c r="O287" i="1"/>
  <c r="P287" i="1" s="1"/>
  <c r="O288" i="1"/>
  <c r="P288" i="1" s="1"/>
  <c r="O289" i="1"/>
  <c r="O290" i="1"/>
  <c r="O291" i="1"/>
  <c r="P291" i="1" s="1"/>
  <c r="Q291" i="1" s="1"/>
  <c r="O292" i="1"/>
  <c r="P292" i="1" s="1"/>
  <c r="Q292" i="1" s="1"/>
  <c r="O293" i="1"/>
  <c r="P293" i="1" s="1"/>
  <c r="S293" i="1" s="1"/>
  <c r="O294" i="1"/>
  <c r="O295" i="1"/>
  <c r="P295" i="1" s="1"/>
  <c r="Q295" i="1" s="1"/>
  <c r="O296" i="1"/>
  <c r="P296" i="1" s="1"/>
  <c r="Q296" i="1" s="1"/>
  <c r="O297" i="1"/>
  <c r="P297" i="1" s="1"/>
  <c r="O298" i="1"/>
  <c r="P298" i="1" s="1"/>
  <c r="Q298" i="1" s="1"/>
  <c r="O299" i="1"/>
  <c r="O300" i="1"/>
  <c r="O301" i="1"/>
  <c r="O302" i="1"/>
  <c r="P302" i="1" s="1"/>
  <c r="Q302" i="1" s="1"/>
  <c r="O303" i="1"/>
  <c r="O304" i="1"/>
  <c r="P304" i="1" s="1"/>
  <c r="O305" i="1"/>
  <c r="P305" i="1" s="1"/>
  <c r="Q305" i="1" s="1"/>
  <c r="O306" i="1"/>
  <c r="P306" i="1" s="1"/>
  <c r="Q306" i="1" s="1"/>
  <c r="O307" i="1"/>
  <c r="P307" i="1" s="1"/>
  <c r="Q307" i="1" s="1"/>
  <c r="O308" i="1"/>
  <c r="O309" i="1"/>
  <c r="O310" i="1"/>
  <c r="O311" i="1"/>
  <c r="P311" i="1" s="1"/>
  <c r="O312" i="1"/>
  <c r="P312" i="1" s="1"/>
  <c r="Q312" i="1" s="1"/>
  <c r="O313" i="1"/>
  <c r="O314" i="1"/>
  <c r="O315" i="1"/>
  <c r="O316" i="1"/>
  <c r="P316" i="1" s="1"/>
  <c r="Q316" i="1" s="1"/>
  <c r="O317" i="1"/>
  <c r="P317" i="1" s="1"/>
  <c r="Q317" i="1" s="1"/>
  <c r="O318" i="1"/>
  <c r="P318" i="1" s="1"/>
  <c r="O319" i="1"/>
  <c r="P319" i="1" s="1"/>
  <c r="O320" i="1"/>
  <c r="P320" i="1" s="1"/>
  <c r="S320" i="1" s="1"/>
  <c r="O321" i="1"/>
  <c r="O322" i="1"/>
  <c r="O323" i="1"/>
  <c r="P323" i="1" s="1"/>
  <c r="O324" i="1"/>
  <c r="P324" i="1" s="1"/>
  <c r="O325" i="1"/>
  <c r="P325" i="1" s="1"/>
  <c r="Q325" i="1" s="1"/>
  <c r="O326" i="1"/>
  <c r="P326" i="1" s="1"/>
  <c r="O327" i="1"/>
  <c r="P327" i="1" s="1"/>
  <c r="O328" i="1"/>
  <c r="O329" i="1"/>
  <c r="O330" i="1"/>
  <c r="O331" i="1"/>
  <c r="P331" i="1" s="1"/>
  <c r="Q331" i="1" s="1"/>
  <c r="O332" i="1"/>
  <c r="P332" i="1" s="1"/>
  <c r="O333" i="1"/>
  <c r="P333" i="1" s="1"/>
  <c r="Q333" i="1" s="1"/>
  <c r="O334" i="1"/>
  <c r="O335" i="1"/>
  <c r="P335" i="1" s="1"/>
  <c r="L335" i="1" s="1"/>
  <c r="O336" i="1"/>
  <c r="O337" i="1"/>
  <c r="P337" i="1" s="1"/>
  <c r="L337" i="1" s="1"/>
  <c r="O338" i="1"/>
  <c r="P338" i="1" s="1"/>
  <c r="Q338" i="1" s="1"/>
  <c r="O339" i="1"/>
  <c r="P339" i="1" s="1"/>
  <c r="O340" i="1"/>
  <c r="P340" i="1" s="1"/>
  <c r="Q340" i="1" s="1"/>
  <c r="O341" i="1"/>
  <c r="P341" i="1" s="1"/>
  <c r="O342" i="1"/>
  <c r="O343" i="1"/>
  <c r="P343" i="1" s="1"/>
  <c r="Q343" i="1" s="1"/>
  <c r="O344" i="1"/>
  <c r="P344" i="1" s="1"/>
  <c r="O345" i="1"/>
  <c r="P345" i="1" s="1"/>
  <c r="S345" i="1" s="1"/>
  <c r="O346" i="1"/>
  <c r="O347" i="1"/>
  <c r="P347" i="1" s="1"/>
  <c r="Q347" i="1" s="1"/>
  <c r="O348" i="1"/>
  <c r="P348" i="1" s="1"/>
  <c r="S348" i="1" s="1"/>
  <c r="O349" i="1"/>
  <c r="P349" i="1" s="1"/>
  <c r="S349" i="1" s="1"/>
  <c r="O350" i="1"/>
  <c r="O351" i="1"/>
  <c r="P351" i="1" s="1"/>
  <c r="Q351" i="1" s="1"/>
  <c r="O352" i="1"/>
  <c r="O353" i="1"/>
  <c r="P353" i="1" s="1"/>
  <c r="S353" i="1" s="1"/>
  <c r="O354" i="1"/>
  <c r="P354" i="1" s="1"/>
  <c r="Q354" i="1" s="1"/>
  <c r="O355" i="1"/>
  <c r="O356" i="1"/>
  <c r="P356" i="1" s="1"/>
  <c r="O357" i="1"/>
  <c r="P357" i="1" s="1"/>
  <c r="O358" i="1"/>
  <c r="P358" i="1" s="1"/>
  <c r="Q358" i="1" s="1"/>
  <c r="O359" i="1"/>
  <c r="O360" i="1"/>
  <c r="P360" i="1" s="1"/>
  <c r="O361" i="1"/>
  <c r="P361" i="1" s="1"/>
  <c r="Q361" i="1" s="1"/>
  <c r="O362" i="1"/>
  <c r="O363" i="1"/>
  <c r="P363" i="1" s="1"/>
  <c r="O364" i="1"/>
  <c r="O365" i="1"/>
  <c r="O366" i="1"/>
  <c r="P366" i="1" s="1"/>
  <c r="Q366" i="1" s="1"/>
  <c r="O367" i="1"/>
  <c r="P367" i="1" s="1"/>
  <c r="C4" i="4"/>
  <c r="J2" i="1"/>
  <c r="J3" i="1"/>
  <c r="J4" i="1"/>
  <c r="J17" i="1"/>
  <c r="J18" i="1"/>
  <c r="J19" i="1"/>
  <c r="P334" i="1"/>
  <c r="P336" i="1"/>
  <c r="L336" i="1" s="1"/>
  <c r="J22" i="1"/>
  <c r="J23" i="1"/>
  <c r="J24" i="1"/>
  <c r="J25" i="1"/>
  <c r="J26" i="1"/>
  <c r="P365" i="1"/>
  <c r="S365" i="1" s="1"/>
  <c r="P364" i="1"/>
  <c r="P362" i="1"/>
  <c r="P359" i="1"/>
  <c r="P355" i="1"/>
  <c r="S355" i="1" s="1"/>
  <c r="Q355" i="1"/>
  <c r="P352" i="1"/>
  <c r="S352" i="1" s="1"/>
  <c r="P350" i="1"/>
  <c r="P346" i="1"/>
  <c r="S346" i="1" s="1"/>
  <c r="Q346" i="1"/>
  <c r="P342" i="1"/>
  <c r="Q342" i="1" s="1"/>
  <c r="Q337" i="1"/>
  <c r="P330" i="1"/>
  <c r="S330" i="1" s="1"/>
  <c r="Q330" i="1"/>
  <c r="P329" i="1"/>
  <c r="P328" i="1"/>
  <c r="S328" i="1" s="1"/>
  <c r="P322" i="1"/>
  <c r="Q322" i="1"/>
  <c r="P321" i="1"/>
  <c r="Q321" i="1" s="1"/>
  <c r="P315" i="1"/>
  <c r="Q315" i="1" s="1"/>
  <c r="P314" i="1"/>
  <c r="Q314" i="1" s="1"/>
  <c r="P313" i="1"/>
  <c r="S313" i="1" s="1"/>
  <c r="P310" i="1"/>
  <c r="Q310" i="1" s="1"/>
  <c r="P309" i="1"/>
  <c r="Q309" i="1" s="1"/>
  <c r="P308" i="1"/>
  <c r="P303" i="1"/>
  <c r="Q303" i="1" s="1"/>
  <c r="P301" i="1"/>
  <c r="Q301" i="1" s="1"/>
  <c r="P300" i="1"/>
  <c r="Q300" i="1"/>
  <c r="P299" i="1"/>
  <c r="Q299" i="1" s="1"/>
  <c r="P294" i="1"/>
  <c r="P290" i="1"/>
  <c r="S290" i="1" s="1"/>
  <c r="Q290" i="1"/>
  <c r="P289" i="1"/>
  <c r="Q289" i="1" s="1"/>
  <c r="P286" i="1"/>
  <c r="S286" i="1" s="1"/>
  <c r="P285" i="1"/>
  <c r="P282" i="1"/>
  <c r="Q282" i="1" s="1"/>
  <c r="P280" i="1"/>
  <c r="Q275" i="1"/>
  <c r="Q274" i="1"/>
  <c r="P267" i="1"/>
  <c r="Q267" i="1" s="1"/>
  <c r="P266" i="1"/>
  <c r="Q266" i="1" s="1"/>
  <c r="Q261" i="1"/>
  <c r="P260" i="1"/>
  <c r="S260" i="1" s="1"/>
  <c r="P258" i="1"/>
  <c r="Q258" i="1" s="1"/>
  <c r="P257" i="1"/>
  <c r="S257" i="1" s="1"/>
  <c r="P253" i="1"/>
  <c r="Q253" i="1"/>
  <c r="P252" i="1"/>
  <c r="Q252" i="1" s="1"/>
  <c r="Q247" i="1"/>
  <c r="P246" i="1"/>
  <c r="Q246" i="1" s="1"/>
  <c r="P245" i="1"/>
  <c r="Q245" i="1" s="1"/>
  <c r="P244" i="1"/>
  <c r="Q244" i="1" s="1"/>
  <c r="Q233" i="1"/>
  <c r="P231" i="1"/>
  <c r="Q231" i="1"/>
  <c r="P225" i="1"/>
  <c r="P224" i="1"/>
  <c r="Q224" i="1"/>
  <c r="P222" i="1"/>
  <c r="Q222" i="1" s="1"/>
  <c r="Q219" i="1"/>
  <c r="P218" i="1"/>
  <c r="Q218" i="1" s="1"/>
  <c r="P216" i="1"/>
  <c r="Q216" i="1" s="1"/>
  <c r="P212" i="1"/>
  <c r="Q212" i="1" s="1"/>
  <c r="P210" i="1"/>
  <c r="Q210" i="1"/>
  <c r="P208" i="1"/>
  <c r="S208" i="1" s="1"/>
  <c r="Q208" i="1"/>
  <c r="Q205" i="1"/>
  <c r="P202" i="1"/>
  <c r="Q202" i="1" s="1"/>
  <c r="P198" i="1"/>
  <c r="Q198" i="1" s="1"/>
  <c r="P196" i="1"/>
  <c r="Q196" i="1" s="1"/>
  <c r="P192" i="1"/>
  <c r="Q191" i="1"/>
  <c r="P188" i="1"/>
  <c r="Q188" i="1" s="1"/>
  <c r="P187" i="1"/>
  <c r="S187" i="1" s="1"/>
  <c r="Q187" i="1"/>
  <c r="P182" i="1"/>
  <c r="Q182" i="1" s="1"/>
  <c r="P179" i="1"/>
  <c r="Q179" i="1"/>
  <c r="P178" i="1"/>
  <c r="S178" i="1" s="1"/>
  <c r="S342" i="1"/>
  <c r="S337" i="1"/>
  <c r="S331" i="1"/>
  <c r="S317" i="1"/>
  <c r="S307" i="1"/>
  <c r="S302" i="1"/>
  <c r="S300" i="1"/>
  <c r="S282" i="1"/>
  <c r="S275" i="1"/>
  <c r="S261" i="1"/>
  <c r="S253" i="1"/>
  <c r="S251" i="1"/>
  <c r="S247" i="1"/>
  <c r="S233" i="1"/>
  <c r="S232" i="1"/>
  <c r="S223" i="1"/>
  <c r="S222" i="1"/>
  <c r="S219" i="1"/>
  <c r="S205" i="1"/>
  <c r="S191" i="1"/>
  <c r="S181" i="1"/>
  <c r="S169" i="1"/>
  <c r="S159" i="1"/>
  <c r="S156" i="1"/>
  <c r="S155" i="1"/>
  <c r="S146" i="1"/>
  <c r="S145" i="1"/>
  <c r="S132" i="1"/>
  <c r="S127" i="1"/>
  <c r="S125" i="1"/>
  <c r="S120" i="1"/>
  <c r="S106" i="1"/>
  <c r="S92" i="1"/>
  <c r="S86" i="1"/>
  <c r="S85" i="1"/>
  <c r="S82" i="1"/>
  <c r="S71" i="1"/>
  <c r="S68" i="1"/>
  <c r="S66" i="1"/>
  <c r="S64" i="1"/>
  <c r="S57" i="1"/>
  <c r="S50" i="1"/>
  <c r="S49" i="1"/>
  <c r="S42" i="1"/>
  <c r="S37" i="1"/>
  <c r="S36" i="1"/>
  <c r="S35" i="1"/>
  <c r="S22" i="1"/>
  <c r="S15" i="1"/>
  <c r="S8" i="1"/>
  <c r="S7" i="1"/>
  <c r="T61" i="1"/>
  <c r="Y3"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 r="J29" i="1"/>
  <c r="I35" i="1" s="1"/>
  <c r="J35" i="1" s="1"/>
  <c r="K23" i="1"/>
  <c r="K22" i="1"/>
  <c r="K20" i="1"/>
  <c r="K19" i="1"/>
  <c r="K18" i="1"/>
  <c r="K17" i="1"/>
  <c r="K11" i="1"/>
  <c r="K4" i="1"/>
  <c r="T60" i="1"/>
  <c r="E9" i="2"/>
  <c r="K26" i="1"/>
  <c r="K25" i="1"/>
  <c r="K24" i="1"/>
  <c r="K3" i="1"/>
  <c r="K2" i="1"/>
  <c r="F13" i="2"/>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3" i="1"/>
  <c r="D4" i="1"/>
  <c r="D5" i="1"/>
  <c r="D6" i="1"/>
  <c r="D7" i="1"/>
  <c r="D8" i="1"/>
  <c r="D9" i="1"/>
  <c r="D10" i="1"/>
  <c r="D2" i="1"/>
  <c r="Q83" i="1" l="1"/>
  <c r="S83" i="1"/>
  <c r="Q69" i="1"/>
  <c r="S69" i="1"/>
  <c r="Q103" i="1"/>
  <c r="S103" i="1"/>
  <c r="Q324" i="1"/>
  <c r="S324" i="1"/>
  <c r="Q268" i="1"/>
  <c r="S268" i="1"/>
  <c r="S360" i="1"/>
  <c r="Q360" i="1"/>
  <c r="Q332" i="1"/>
  <c r="S332" i="1"/>
  <c r="S318" i="1"/>
  <c r="Q318" i="1"/>
  <c r="S304" i="1"/>
  <c r="Q304" i="1"/>
  <c r="S206" i="1"/>
  <c r="Q206" i="1"/>
  <c r="Q117" i="1"/>
  <c r="S117" i="1"/>
  <c r="Q197" i="1"/>
  <c r="S197" i="1"/>
  <c r="L133" i="1"/>
  <c r="Q133" i="1"/>
  <c r="Q33" i="1"/>
  <c r="S33" i="1"/>
  <c r="Q19" i="1"/>
  <c r="S19" i="1"/>
  <c r="Q5" i="1"/>
  <c r="S5" i="1"/>
  <c r="Q254" i="1"/>
  <c r="S254" i="1"/>
  <c r="Q264" i="1"/>
  <c r="S264" i="1"/>
  <c r="Q288" i="1"/>
  <c r="S288" i="1"/>
  <c r="S176" i="1"/>
  <c r="Q176" i="1"/>
  <c r="Q150" i="1"/>
  <c r="S150" i="1"/>
  <c r="Q90" i="1"/>
  <c r="S90" i="1"/>
  <c r="Q89" i="1"/>
  <c r="S89" i="1"/>
  <c r="S227" i="1"/>
  <c r="Q227" i="1"/>
  <c r="G24" i="2"/>
  <c r="G8" i="2"/>
  <c r="S111" i="1"/>
  <c r="S289" i="1"/>
  <c r="I25" i="2"/>
  <c r="I16" i="2"/>
  <c r="I24" i="2"/>
  <c r="S75" i="1"/>
  <c r="S157" i="1"/>
  <c r="S244" i="1"/>
  <c r="Q178" i="1"/>
  <c r="G10" i="2"/>
  <c r="G5" i="2"/>
  <c r="Q9" i="1"/>
  <c r="G26" i="2"/>
  <c r="G11" i="2"/>
  <c r="H7" i="2"/>
  <c r="G22" i="2"/>
  <c r="J6" i="2"/>
  <c r="G21" i="2"/>
  <c r="H8" i="2"/>
  <c r="H22" i="2"/>
  <c r="Q352" i="1"/>
  <c r="I31" i="2"/>
  <c r="I23" i="2"/>
  <c r="I14" i="2"/>
  <c r="G25" i="2"/>
  <c r="S26" i="1"/>
  <c r="Q16" i="1"/>
  <c r="Q61" i="1"/>
  <c r="G23" i="2"/>
  <c r="G20" i="2"/>
  <c r="G9" i="2"/>
  <c r="H6" i="2"/>
  <c r="I6" i="2"/>
  <c r="G19" i="2"/>
  <c r="G7" i="2"/>
  <c r="G31" i="2"/>
  <c r="G16" i="2"/>
  <c r="H30" i="2"/>
  <c r="H25" i="2"/>
  <c r="S51" i="1"/>
  <c r="S316" i="1"/>
  <c r="I8" i="2"/>
  <c r="G6" i="2"/>
  <c r="H24" i="2"/>
  <c r="I30" i="2"/>
  <c r="G18" i="2"/>
  <c r="I29" i="2"/>
  <c r="H27" i="2"/>
  <c r="I28" i="2"/>
  <c r="H31" i="2"/>
  <c r="S138" i="1"/>
  <c r="J8" i="1"/>
  <c r="I13" i="2" s="1"/>
  <c r="K16" i="1"/>
  <c r="H21" i="2" s="1"/>
  <c r="H9" i="2"/>
  <c r="H16" i="2"/>
  <c r="H23" i="2"/>
  <c r="H29" i="2"/>
  <c r="S309" i="1"/>
  <c r="I22" i="2"/>
  <c r="S310" i="1"/>
  <c r="I9" i="2"/>
  <c r="G30" i="2"/>
  <c r="G15" i="2"/>
  <c r="S54" i="1"/>
  <c r="S135" i="1"/>
  <c r="I7" i="2"/>
  <c r="J7" i="2" s="1"/>
  <c r="K10" i="1"/>
  <c r="H15" i="2" s="1"/>
  <c r="G29" i="2"/>
  <c r="G14" i="2"/>
  <c r="H28" i="2"/>
  <c r="G28" i="2"/>
  <c r="G13" i="2"/>
  <c r="S58" i="1"/>
  <c r="S99" i="1"/>
  <c r="S139" i="1"/>
  <c r="S212" i="1"/>
  <c r="I27" i="2"/>
  <c r="H14" i="2"/>
  <c r="J15" i="1"/>
  <c r="I20" i="2" s="1"/>
  <c r="G27" i="2"/>
  <c r="G12" i="2"/>
  <c r="G17" i="2"/>
  <c r="S21" i="1"/>
  <c r="S100" i="1"/>
  <c r="S279" i="1"/>
  <c r="H13" i="2"/>
  <c r="S281" i="1"/>
  <c r="Q281" i="1"/>
  <c r="S278" i="1"/>
  <c r="Q278" i="1"/>
  <c r="Q47" i="1"/>
  <c r="S47" i="1"/>
  <c r="Q240" i="1"/>
  <c r="S240" i="1"/>
  <c r="Q184" i="1"/>
  <c r="S184" i="1"/>
  <c r="Q250" i="1"/>
  <c r="S250" i="1"/>
  <c r="Q180" i="1"/>
  <c r="S180" i="1"/>
  <c r="S148" i="1"/>
  <c r="Q148" i="1"/>
  <c r="S124" i="1"/>
  <c r="Q124" i="1"/>
  <c r="Q110" i="1"/>
  <c r="S110" i="1"/>
  <c r="S96" i="1"/>
  <c r="Q96" i="1"/>
  <c r="Q60" i="1"/>
  <c r="S60" i="1"/>
  <c r="Q46" i="1"/>
  <c r="S46" i="1"/>
  <c r="Q32" i="1"/>
  <c r="S32" i="1"/>
  <c r="Q18" i="1"/>
  <c r="S18" i="1"/>
  <c r="Q4" i="1"/>
  <c r="S4" i="1"/>
  <c r="Q323" i="1"/>
  <c r="S323" i="1"/>
  <c r="S239" i="1"/>
  <c r="Q239" i="1"/>
  <c r="Q173" i="1"/>
  <c r="S173" i="1"/>
  <c r="Q149" i="1"/>
  <c r="S149" i="1"/>
  <c r="S194" i="1"/>
  <c r="Q194" i="1"/>
  <c r="S170" i="1"/>
  <c r="Q170" i="1"/>
  <c r="Q167" i="1"/>
  <c r="S167" i="1"/>
  <c r="Q3" i="1"/>
  <c r="R3" i="1" s="1"/>
  <c r="S3" i="1"/>
  <c r="L130" i="1"/>
  <c r="Q130" i="1"/>
  <c r="S190" i="1"/>
  <c r="Q190" i="1"/>
  <c r="Q166" i="1"/>
  <c r="S166" i="1"/>
  <c r="Q287" i="1"/>
  <c r="Q356" i="1"/>
  <c r="S356" i="1"/>
  <c r="Q272" i="1"/>
  <c r="S272" i="1"/>
  <c r="Q230" i="1"/>
  <c r="S230" i="1"/>
  <c r="Q154" i="1"/>
  <c r="Q142" i="1"/>
  <c r="S142" i="1"/>
  <c r="S341" i="1"/>
  <c r="Q341" i="1"/>
  <c r="S327" i="1"/>
  <c r="Q327" i="1"/>
  <c r="Q271" i="1"/>
  <c r="S271" i="1"/>
  <c r="Q243" i="1"/>
  <c r="S243" i="1"/>
  <c r="Q229" i="1"/>
  <c r="S229" i="1"/>
  <c r="Q215" i="1"/>
  <c r="S215" i="1"/>
  <c r="S201" i="1"/>
  <c r="Q201" i="1"/>
  <c r="Q177" i="1"/>
  <c r="S177" i="1"/>
  <c r="S153" i="1"/>
  <c r="Q153" i="1"/>
  <c r="Q141" i="1"/>
  <c r="S141" i="1"/>
  <c r="Q119" i="1"/>
  <c r="Q105" i="1"/>
  <c r="Q161" i="1"/>
  <c r="C3" i="4"/>
  <c r="C6" i="4"/>
  <c r="Q273" i="1"/>
  <c r="Q189" i="1"/>
  <c r="Q163" i="1"/>
  <c r="S163" i="1"/>
  <c r="Q152" i="1"/>
  <c r="S152" i="1"/>
  <c r="Q118" i="1"/>
  <c r="S118" i="1"/>
  <c r="Q104" i="1"/>
  <c r="S104" i="1"/>
  <c r="Q76" i="1"/>
  <c r="S76" i="1"/>
  <c r="Q40" i="1"/>
  <c r="S40" i="1"/>
  <c r="Q357" i="1"/>
  <c r="Q43" i="1"/>
  <c r="S43" i="1"/>
  <c r="Q367" i="1"/>
  <c r="S367" i="1"/>
  <c r="L339" i="1"/>
  <c r="S339" i="1"/>
  <c r="Q339" i="1"/>
  <c r="S311" i="1"/>
  <c r="Q311" i="1"/>
  <c r="S297" i="1"/>
  <c r="Q297" i="1"/>
  <c r="S269" i="1"/>
  <c r="Q269" i="1"/>
  <c r="S39" i="1"/>
  <c r="Q39" i="1"/>
  <c r="S25" i="1"/>
  <c r="Q25" i="1"/>
  <c r="S11" i="1"/>
  <c r="Q11" i="1"/>
  <c r="Q236" i="1"/>
  <c r="Q294" i="1"/>
  <c r="Q350" i="1"/>
  <c r="S65" i="1"/>
  <c r="Q115" i="1"/>
  <c r="S121" i="1"/>
  <c r="S198" i="1"/>
  <c r="S267" i="1"/>
  <c r="Q238" i="1"/>
  <c r="Q257" i="1"/>
  <c r="Q276" i="1"/>
  <c r="Q286" i="1"/>
  <c r="L333" i="1"/>
  <c r="Q143" i="1"/>
  <c r="Q131" i="1"/>
  <c r="Q23" i="1"/>
  <c r="S53" i="1"/>
  <c r="S202" i="1"/>
  <c r="S226" i="1"/>
  <c r="S107" i="1"/>
  <c r="S183" i="1"/>
  <c r="S295" i="1"/>
  <c r="Q211" i="1"/>
  <c r="Q220" i="1"/>
  <c r="Q259" i="1"/>
  <c r="Q308" i="1"/>
  <c r="Q328" i="1"/>
  <c r="Q353" i="1"/>
  <c r="Q364" i="1"/>
  <c r="Q137" i="1"/>
  <c r="S321" i="1"/>
  <c r="I36" i="1"/>
  <c r="S108" i="1"/>
  <c r="S296" i="1"/>
  <c r="S56" i="1"/>
  <c r="S72" i="1"/>
  <c r="S128" i="1"/>
  <c r="S299" i="1"/>
  <c r="Q260" i="1"/>
  <c r="Q280" i="1"/>
  <c r="Q329" i="1"/>
  <c r="Q365" i="1"/>
  <c r="Q175" i="1"/>
  <c r="Q12" i="1"/>
  <c r="J16" i="1"/>
  <c r="I21" i="2" s="1"/>
  <c r="S131" i="1"/>
  <c r="S188" i="1"/>
  <c r="S94" i="1"/>
  <c r="K29" i="1"/>
  <c r="L29" i="1" s="1"/>
  <c r="S28" i="1"/>
  <c r="S44" i="1"/>
  <c r="S114" i="1"/>
  <c r="S216" i="1"/>
  <c r="S237" i="1"/>
  <c r="S258" i="1"/>
  <c r="S303" i="1"/>
  <c r="Q80" i="1"/>
  <c r="S93" i="1"/>
  <c r="S29" i="1"/>
  <c r="S62" i="1"/>
  <c r="S79" i="1"/>
  <c r="S174" i="1"/>
  <c r="S14" i="1"/>
  <c r="S30" i="1"/>
  <c r="S195" i="1"/>
  <c r="S218" i="1"/>
  <c r="S366" i="1"/>
  <c r="Q255" i="1"/>
  <c r="Q293" i="1"/>
  <c r="Q313" i="1"/>
  <c r="Q336" i="1"/>
  <c r="S241" i="1"/>
  <c r="Q241" i="1"/>
  <c r="S192" i="1"/>
  <c r="Q192" i="1"/>
  <c r="S225" i="1"/>
  <c r="Q225" i="1"/>
  <c r="Q283" i="1"/>
  <c r="S283" i="1"/>
  <c r="S359" i="1"/>
  <c r="Q359" i="1"/>
  <c r="Q285" i="1"/>
  <c r="S285" i="1"/>
  <c r="Q363" i="1"/>
  <c r="S363" i="1"/>
  <c r="Q73" i="1"/>
  <c r="S73" i="1"/>
  <c r="Q249" i="1"/>
  <c r="C5" i="4"/>
  <c r="Q200" i="1"/>
  <c r="Q319" i="1"/>
  <c r="S344" i="1"/>
  <c r="Q344" i="1"/>
  <c r="Q204" i="1"/>
  <c r="S204" i="1"/>
  <c r="Q335" i="1"/>
  <c r="S162" i="1"/>
  <c r="S292" i="1"/>
  <c r="S325" i="1"/>
  <c r="S335" i="1"/>
  <c r="Q199" i="1"/>
  <c r="Q248" i="1"/>
  <c r="Q326" i="1"/>
  <c r="Q122" i="1"/>
  <c r="S122" i="1"/>
  <c r="Q129" i="1"/>
  <c r="S129" i="1"/>
  <c r="Q87" i="1"/>
  <c r="S87" i="1"/>
  <c r="Q348" i="1"/>
  <c r="S246" i="1"/>
  <c r="S338" i="1"/>
  <c r="S358" i="1"/>
  <c r="Q185" i="1"/>
  <c r="Q193" i="1"/>
  <c r="Q234" i="1"/>
  <c r="Q242" i="1"/>
  <c r="Q320" i="1"/>
  <c r="Q349" i="1"/>
  <c r="L338" i="1"/>
  <c r="Q101" i="1"/>
  <c r="S101" i="1"/>
  <c r="L334" i="1"/>
  <c r="S334" i="1"/>
  <c r="Q171" i="1"/>
  <c r="S171" i="1"/>
  <c r="S265" i="1"/>
  <c r="S314" i="1"/>
  <c r="S351" i="1"/>
  <c r="S306" i="1"/>
  <c r="Q213" i="1"/>
  <c r="Q262" i="1"/>
  <c r="S362" i="1"/>
  <c r="Q362" i="1"/>
  <c r="Q134" i="1"/>
  <c r="L134" i="1"/>
  <c r="S97" i="1"/>
  <c r="S160" i="1"/>
  <c r="S209" i="1"/>
  <c r="Q334" i="1"/>
  <c r="Q345" i="1"/>
  <c r="S136" i="1"/>
  <c r="S164" i="1"/>
  <c r="K15" i="1"/>
  <c r="H20" i="2" s="1"/>
  <c r="K14" i="1"/>
  <c r="H19" i="2" s="1"/>
  <c r="K13" i="1"/>
  <c r="H18" i="2" s="1"/>
  <c r="K5" i="1"/>
  <c r="H10" i="2" s="1"/>
  <c r="K7" i="1"/>
  <c r="H12" i="2" s="1"/>
  <c r="K6" i="1"/>
  <c r="H11" i="2" s="1"/>
  <c r="Q136" i="1"/>
  <c r="E4" i="4"/>
  <c r="L132" i="1"/>
  <c r="K12" i="1" s="1"/>
  <c r="Q132" i="1"/>
  <c r="J6" i="1"/>
  <c r="I11" i="2" s="1"/>
  <c r="J14" i="1"/>
  <c r="I19" i="2" s="1"/>
  <c r="J13" i="1"/>
  <c r="J10" i="1"/>
  <c r="I15" i="2" s="1"/>
  <c r="J7" i="1"/>
  <c r="I12" i="2" s="1"/>
  <c r="J5" i="1"/>
  <c r="L60" i="1"/>
  <c r="N9" i="2" l="1"/>
  <c r="R4" i="1"/>
  <c r="R5" i="1" s="1"/>
  <c r="R6" i="1" s="1"/>
  <c r="I37" i="1"/>
  <c r="J36" i="1"/>
  <c r="J21" i="1"/>
  <c r="I26" i="2" s="1"/>
  <c r="P10" i="2"/>
  <c r="E16" i="2" s="1"/>
  <c r="BG11" i="4"/>
  <c r="D18" i="2"/>
  <c r="BH11" i="4"/>
  <c r="I10" i="2"/>
  <c r="E6" i="4" s="1"/>
  <c r="L4" i="1"/>
  <c r="G4" i="4"/>
  <c r="E3" i="4"/>
  <c r="E5" i="4"/>
  <c r="J12" i="1"/>
  <c r="I17" i="2" s="1"/>
  <c r="I18" i="2"/>
  <c r="L11" i="1"/>
  <c r="K21" i="1"/>
  <c r="H26" i="2" s="1"/>
  <c r="I38" i="1" l="1"/>
  <c r="J37" i="1"/>
  <c r="R7" i="1"/>
  <c r="S6" i="1"/>
  <c r="BG10" i="4"/>
  <c r="BG13" i="4"/>
  <c r="BG12" i="4"/>
  <c r="I4" i="4"/>
  <c r="G6" i="4"/>
  <c r="G3" i="4"/>
  <c r="G5" i="4"/>
  <c r="BK62" i="4"/>
  <c r="BK27" i="4"/>
  <c r="S10" i="1"/>
  <c r="D22" i="2"/>
  <c r="D34" i="2"/>
  <c r="E22" i="2"/>
  <c r="D33" i="2"/>
  <c r="D30" i="2"/>
  <c r="E26" i="2"/>
  <c r="D26" i="2"/>
  <c r="H17" i="2"/>
  <c r="N16" i="2"/>
  <c r="J8" i="2" l="1"/>
  <c r="R8" i="1"/>
  <c r="R9" i="1" s="1"/>
  <c r="R10" i="1" s="1"/>
  <c r="R11" i="1" s="1"/>
  <c r="R12" i="1" s="1"/>
  <c r="R13" i="1" s="1"/>
  <c r="I39" i="1"/>
  <c r="J38" i="1"/>
  <c r="I3" i="4"/>
  <c r="I6" i="4"/>
  <c r="I5" i="4"/>
  <c r="K4" i="4"/>
  <c r="S17" i="1"/>
  <c r="J39" i="1" l="1"/>
  <c r="I40" i="1"/>
  <c r="R14" i="1"/>
  <c r="R15" i="1" s="1"/>
  <c r="R16" i="1" s="1"/>
  <c r="R17" i="1" s="1"/>
  <c r="R18" i="1" s="1"/>
  <c r="R19" i="1" s="1"/>
  <c r="R20" i="1" s="1"/>
  <c r="S13" i="1"/>
  <c r="S24" i="1"/>
  <c r="K3" i="4"/>
  <c r="M4" i="4"/>
  <c r="K6" i="4"/>
  <c r="K5" i="4"/>
  <c r="R21" i="1" l="1"/>
  <c r="R22" i="1" s="1"/>
  <c r="R23" i="1" s="1"/>
  <c r="R24" i="1" s="1"/>
  <c r="R25" i="1" s="1"/>
  <c r="R26" i="1" s="1"/>
  <c r="R27" i="1" s="1"/>
  <c r="S20" i="1"/>
  <c r="J40" i="1"/>
  <c r="I41" i="1"/>
  <c r="M5" i="4"/>
  <c r="M3" i="4"/>
  <c r="M6" i="4"/>
  <c r="O4" i="4"/>
  <c r="S31" i="1"/>
  <c r="I42" i="1" l="1"/>
  <c r="J41" i="1"/>
  <c r="R28" i="1"/>
  <c r="R29" i="1" s="1"/>
  <c r="R30" i="1" s="1"/>
  <c r="R31" i="1" s="1"/>
  <c r="R32" i="1" s="1"/>
  <c r="R33" i="1" s="1"/>
  <c r="R34" i="1" s="1"/>
  <c r="S27" i="1"/>
  <c r="O3" i="4"/>
  <c r="O6" i="4"/>
  <c r="O5" i="4"/>
  <c r="Q4" i="4"/>
  <c r="S38" i="1"/>
  <c r="R35" i="1" l="1"/>
  <c r="R36" i="1" s="1"/>
  <c r="R37" i="1" s="1"/>
  <c r="R38" i="1" s="1"/>
  <c r="R39" i="1" s="1"/>
  <c r="R40" i="1" s="1"/>
  <c r="R41" i="1" s="1"/>
  <c r="S34" i="1"/>
  <c r="I43" i="1"/>
  <c r="J42" i="1"/>
  <c r="Q6" i="4"/>
  <c r="Q3" i="4"/>
  <c r="Q5" i="4"/>
  <c r="S4" i="4"/>
  <c r="S45" i="1"/>
  <c r="I44" i="1" l="1"/>
  <c r="J43" i="1"/>
  <c r="R42" i="1"/>
  <c r="R43" i="1" s="1"/>
  <c r="R44" i="1" s="1"/>
  <c r="R45" i="1" s="1"/>
  <c r="R46" i="1" s="1"/>
  <c r="R47" i="1" s="1"/>
  <c r="R48" i="1" s="1"/>
  <c r="S41" i="1"/>
  <c r="J9" i="2"/>
  <c r="S6" i="4"/>
  <c r="U4" i="4"/>
  <c r="S3" i="4"/>
  <c r="S5" i="4"/>
  <c r="R49" i="1" l="1"/>
  <c r="R50" i="1" s="1"/>
  <c r="R51" i="1" s="1"/>
  <c r="R52" i="1" s="1"/>
  <c r="S48" i="1"/>
  <c r="J44" i="1"/>
  <c r="I45" i="1"/>
  <c r="U6" i="4"/>
  <c r="W4" i="4"/>
  <c r="U3" i="4"/>
  <c r="U5" i="4"/>
  <c r="S52" i="1"/>
  <c r="R53" i="1"/>
  <c r="R54" i="1" s="1"/>
  <c r="R55" i="1" s="1"/>
  <c r="I46" i="1" l="1"/>
  <c r="J45" i="1"/>
  <c r="R56" i="1"/>
  <c r="R57" i="1" s="1"/>
  <c r="R58" i="1" s="1"/>
  <c r="R59" i="1" s="1"/>
  <c r="S55" i="1"/>
  <c r="W3" i="4"/>
  <c r="W6" i="4"/>
  <c r="W5" i="4"/>
  <c r="Y4" i="4"/>
  <c r="S59" i="1"/>
  <c r="R60" i="1"/>
  <c r="I47" i="1" l="1"/>
  <c r="J46" i="1"/>
  <c r="Y6" i="4"/>
  <c r="Y3" i="4"/>
  <c r="Y5" i="4"/>
  <c r="AA4" i="4"/>
  <c r="R61" i="1"/>
  <c r="R62" i="1" s="1"/>
  <c r="J10" i="2"/>
  <c r="I48" i="1" l="1"/>
  <c r="J47" i="1"/>
  <c r="AA6" i="4"/>
  <c r="AA5" i="4"/>
  <c r="AA3" i="4"/>
  <c r="AC4" i="4"/>
  <c r="R63" i="1"/>
  <c r="J11" i="2"/>
  <c r="R64" i="1" l="1"/>
  <c r="R65" i="1" s="1"/>
  <c r="R66" i="1" s="1"/>
  <c r="R67" i="1" s="1"/>
  <c r="S63" i="1"/>
  <c r="I49" i="1"/>
  <c r="J48" i="1"/>
  <c r="AC6" i="4"/>
  <c r="AC3" i="4"/>
  <c r="AC5" i="4"/>
  <c r="AE4" i="4"/>
  <c r="S67" i="1"/>
  <c r="R68" i="1"/>
  <c r="R69" i="1" s="1"/>
  <c r="R70" i="1" s="1"/>
  <c r="R71" i="1" l="1"/>
  <c r="R72" i="1" s="1"/>
  <c r="R73" i="1" s="1"/>
  <c r="R74" i="1" s="1"/>
  <c r="S70" i="1"/>
  <c r="I50" i="1"/>
  <c r="J49" i="1"/>
  <c r="S74" i="1"/>
  <c r="R75" i="1"/>
  <c r="R76" i="1" s="1"/>
  <c r="R77" i="1" s="1"/>
  <c r="AE6" i="4"/>
  <c r="AG4" i="4"/>
  <c r="AE3" i="4"/>
  <c r="AE5" i="4"/>
  <c r="R78" i="1" l="1"/>
  <c r="R79" i="1" s="1"/>
  <c r="R80" i="1" s="1"/>
  <c r="R81" i="1" s="1"/>
  <c r="S77" i="1"/>
  <c r="I51" i="1"/>
  <c r="J50" i="1"/>
  <c r="AG6" i="4"/>
  <c r="AI4" i="4"/>
  <c r="AG3" i="4"/>
  <c r="S81" i="1"/>
  <c r="R82" i="1"/>
  <c r="R83" i="1" s="1"/>
  <c r="R84" i="1" s="1"/>
  <c r="I52" i="1" l="1"/>
  <c r="J51" i="1"/>
  <c r="R85" i="1"/>
  <c r="R86" i="1" s="1"/>
  <c r="R87" i="1" s="1"/>
  <c r="R88" i="1" s="1"/>
  <c r="S84" i="1"/>
  <c r="S88" i="1"/>
  <c r="R89" i="1"/>
  <c r="R90" i="1" s="1"/>
  <c r="R91" i="1" s="1"/>
  <c r="AI6" i="4"/>
  <c r="AK4" i="4"/>
  <c r="AI3" i="4"/>
  <c r="R92" i="1" l="1"/>
  <c r="R93" i="1" s="1"/>
  <c r="R94" i="1" s="1"/>
  <c r="R95" i="1" s="1"/>
  <c r="S91" i="1"/>
  <c r="I53" i="1"/>
  <c r="J52" i="1"/>
  <c r="S95" i="1"/>
  <c r="R96" i="1"/>
  <c r="R97" i="1" s="1"/>
  <c r="R98" i="1" s="1"/>
  <c r="AK3" i="4"/>
  <c r="AK6" i="4"/>
  <c r="AK5" i="4"/>
  <c r="AM4" i="4"/>
  <c r="I54" i="1" l="1"/>
  <c r="J53" i="1"/>
  <c r="R99" i="1"/>
  <c r="R100" i="1" s="1"/>
  <c r="R101" i="1" s="1"/>
  <c r="R102" i="1" s="1"/>
  <c r="S98" i="1"/>
  <c r="AM3" i="4"/>
  <c r="AM6" i="4"/>
  <c r="AM5" i="4"/>
  <c r="AO4" i="4"/>
  <c r="J12" i="2"/>
  <c r="J54" i="1" l="1"/>
  <c r="I55" i="1"/>
  <c r="S102" i="1"/>
  <c r="R103" i="1"/>
  <c r="R104" i="1" s="1"/>
  <c r="R105" i="1" s="1"/>
  <c r="AO6" i="4"/>
  <c r="AO3" i="4"/>
  <c r="AQ4" i="4"/>
  <c r="J55" i="1" l="1"/>
  <c r="I56" i="1"/>
  <c r="R106" i="1"/>
  <c r="R107" i="1" s="1"/>
  <c r="R108" i="1" s="1"/>
  <c r="S105" i="1"/>
  <c r="AQ6" i="4"/>
  <c r="AQ3" i="4"/>
  <c r="AS4" i="4"/>
  <c r="J13" i="2"/>
  <c r="J56" i="1" l="1"/>
  <c r="I57" i="1"/>
  <c r="J14" i="2"/>
  <c r="R109" i="1"/>
  <c r="AS6" i="4"/>
  <c r="AS3" i="4"/>
  <c r="AU4" i="4"/>
  <c r="J57" i="1" l="1"/>
  <c r="I58" i="1"/>
  <c r="S109" i="1"/>
  <c r="R110" i="1"/>
  <c r="R111" i="1" s="1"/>
  <c r="R112" i="1" s="1"/>
  <c r="J15" i="2"/>
  <c r="AU6" i="4"/>
  <c r="AU3" i="4"/>
  <c r="AW4" i="4"/>
  <c r="R113" i="1" l="1"/>
  <c r="R114" i="1" s="1"/>
  <c r="R115" i="1" s="1"/>
  <c r="R116" i="1" s="1"/>
  <c r="S112" i="1"/>
  <c r="I59" i="1"/>
  <c r="J58" i="1"/>
  <c r="S116" i="1"/>
  <c r="R117" i="1"/>
  <c r="R118" i="1" s="1"/>
  <c r="R119" i="1" s="1"/>
  <c r="AW6" i="4"/>
  <c r="AY4" i="4"/>
  <c r="AW3" i="4"/>
  <c r="R120" i="1" l="1"/>
  <c r="R121" i="1" s="1"/>
  <c r="R122" i="1" s="1"/>
  <c r="R123" i="1" s="1"/>
  <c r="S119" i="1"/>
  <c r="I60" i="1"/>
  <c r="J59" i="1"/>
  <c r="AY3" i="4"/>
  <c r="BA4" i="4"/>
  <c r="AY6" i="4"/>
  <c r="S123" i="1"/>
  <c r="J16" i="2"/>
  <c r="R124" i="1"/>
  <c r="R125" i="1" s="1"/>
  <c r="R126" i="1" s="1"/>
  <c r="J60" i="1" l="1"/>
  <c r="I61" i="1"/>
  <c r="R127" i="1"/>
  <c r="R128" i="1" s="1"/>
  <c r="R129" i="1" s="1"/>
  <c r="R130" i="1" s="1"/>
  <c r="R131" i="1" s="1"/>
  <c r="R132" i="1" s="1"/>
  <c r="R133" i="1" s="1"/>
  <c r="S126" i="1"/>
  <c r="BA6" i="4"/>
  <c r="BA3" i="4"/>
  <c r="BC4" i="4"/>
  <c r="BA5" i="4"/>
  <c r="S130" i="1"/>
  <c r="R134" i="1" l="1"/>
  <c r="R135" i="1" s="1"/>
  <c r="R136" i="1" s="1"/>
  <c r="S133" i="1"/>
  <c r="I62" i="1"/>
  <c r="J61" i="1"/>
  <c r="BC3" i="4"/>
  <c r="BC5" i="4"/>
  <c r="BC6" i="4"/>
  <c r="BE4" i="4"/>
  <c r="R137" i="1"/>
  <c r="J17" i="2"/>
  <c r="J62" i="1" l="1"/>
  <c r="I63" i="1"/>
  <c r="H62" i="1"/>
  <c r="S137" i="1"/>
  <c r="R138" i="1"/>
  <c r="R139" i="1" s="1"/>
  <c r="R140" i="1" s="1"/>
  <c r="BE3" i="4"/>
  <c r="BG4" i="4"/>
  <c r="BE6" i="4"/>
  <c r="BE5" i="4"/>
  <c r="R141" i="1" l="1"/>
  <c r="R142" i="1" s="1"/>
  <c r="R143" i="1" s="1"/>
  <c r="R144" i="1" s="1"/>
  <c r="S140" i="1"/>
  <c r="I64" i="1"/>
  <c r="J63" i="1"/>
  <c r="H63" i="1"/>
  <c r="K63" i="1" s="1"/>
  <c r="S144" i="1"/>
  <c r="R145" i="1"/>
  <c r="R146" i="1" s="1"/>
  <c r="R147" i="1" s="1"/>
  <c r="S147" i="1" s="1"/>
  <c r="BG6" i="4"/>
  <c r="BG3" i="4"/>
  <c r="BI4" i="4"/>
  <c r="BG5" i="4"/>
  <c r="H64" i="1" l="1"/>
  <c r="K64" i="1" s="1"/>
  <c r="I65" i="1"/>
  <c r="J64" i="1"/>
  <c r="BI6" i="4"/>
  <c r="BI3" i="4"/>
  <c r="BI5" i="4"/>
  <c r="BK4" i="4"/>
  <c r="R148" i="1"/>
  <c r="R149" i="1" s="1"/>
  <c r="R150" i="1" s="1"/>
  <c r="R151" i="1" s="1"/>
  <c r="J18" i="2"/>
  <c r="J65" i="1" l="1"/>
  <c r="H65" i="1"/>
  <c r="K65" i="1" s="1"/>
  <c r="BK6" i="4"/>
  <c r="BK3" i="4"/>
  <c r="BK5" i="4"/>
  <c r="C11" i="4"/>
  <c r="S151" i="1"/>
  <c r="R152" i="1"/>
  <c r="R153" i="1" s="1"/>
  <c r="R154" i="1" s="1"/>
  <c r="R155" i="1" l="1"/>
  <c r="R156" i="1" s="1"/>
  <c r="R157" i="1" s="1"/>
  <c r="S154" i="1"/>
  <c r="C13" i="4"/>
  <c r="C10" i="4"/>
  <c r="C12" i="4"/>
  <c r="E11" i="4"/>
  <c r="R158" i="1"/>
  <c r="J19" i="2"/>
  <c r="S158" i="1" l="1"/>
  <c r="J20" i="2"/>
  <c r="R159" i="1"/>
  <c r="R160" i="1" s="1"/>
  <c r="R161" i="1" s="1"/>
  <c r="E10" i="4"/>
  <c r="E13" i="4"/>
  <c r="E12" i="4"/>
  <c r="G11" i="4"/>
  <c r="R162" i="1" l="1"/>
  <c r="R163" i="1" s="1"/>
  <c r="R164" i="1" s="1"/>
  <c r="R165" i="1" s="1"/>
  <c r="S161" i="1"/>
  <c r="G12" i="4"/>
  <c r="G10" i="4"/>
  <c r="G13" i="4"/>
  <c r="I11" i="4"/>
  <c r="S165" i="1"/>
  <c r="R166" i="1"/>
  <c r="R167" i="1" s="1"/>
  <c r="R168" i="1" s="1"/>
  <c r="S168" i="1" s="1"/>
  <c r="I10" i="4" l="1"/>
  <c r="I13" i="4"/>
  <c r="I12" i="4"/>
  <c r="K11" i="4"/>
  <c r="R169" i="1"/>
  <c r="R170" i="1" s="1"/>
  <c r="R171" i="1" s="1"/>
  <c r="R172" i="1" s="1"/>
  <c r="J21" i="2"/>
  <c r="S172" i="1" l="1"/>
  <c r="R173" i="1"/>
  <c r="R174" i="1" s="1"/>
  <c r="R175" i="1" s="1"/>
  <c r="K10" i="4"/>
  <c r="K13" i="4"/>
  <c r="K12" i="4"/>
  <c r="M11" i="4"/>
  <c r="R176" i="1" l="1"/>
  <c r="R177" i="1" s="1"/>
  <c r="R178" i="1" s="1"/>
  <c r="R179" i="1" s="1"/>
  <c r="S175" i="1"/>
  <c r="O11" i="4"/>
  <c r="M13" i="4"/>
  <c r="M10" i="4"/>
  <c r="M12" i="4"/>
  <c r="R180" i="1"/>
  <c r="R181" i="1" s="1"/>
  <c r="R182" i="1" s="1"/>
  <c r="S179" i="1"/>
  <c r="R183" i="1" l="1"/>
  <c r="R184" i="1" s="1"/>
  <c r="R185" i="1" s="1"/>
  <c r="R186" i="1" s="1"/>
  <c r="S182" i="1"/>
  <c r="R187" i="1"/>
  <c r="R188" i="1" s="1"/>
  <c r="R189" i="1" s="1"/>
  <c r="S186" i="1"/>
  <c r="O13" i="4"/>
  <c r="Q11" i="4"/>
  <c r="O10" i="4"/>
  <c r="O12" i="4"/>
  <c r="R190" i="1" l="1"/>
  <c r="R191" i="1" s="1"/>
  <c r="R192" i="1" s="1"/>
  <c r="R193" i="1" s="1"/>
  <c r="S189" i="1"/>
  <c r="Q13" i="4"/>
  <c r="Q10" i="4"/>
  <c r="S11" i="4"/>
  <c r="Q12" i="4"/>
  <c r="R194" i="1"/>
  <c r="R195" i="1" s="1"/>
  <c r="R196" i="1" s="1"/>
  <c r="S193" i="1"/>
  <c r="R197" i="1" l="1"/>
  <c r="R198" i="1" s="1"/>
  <c r="R199" i="1" s="1"/>
  <c r="R200" i="1" s="1"/>
  <c r="S196" i="1"/>
  <c r="R201" i="1"/>
  <c r="R202" i="1" s="1"/>
  <c r="R203" i="1" s="1"/>
  <c r="S200" i="1"/>
  <c r="S13" i="4"/>
  <c r="S10" i="4"/>
  <c r="S12" i="4"/>
  <c r="U11" i="4"/>
  <c r="R204" i="1" l="1"/>
  <c r="R205" i="1" s="1"/>
  <c r="R206" i="1" s="1"/>
  <c r="R207" i="1" s="1"/>
  <c r="R208" i="1" s="1"/>
  <c r="R209" i="1" s="1"/>
  <c r="R210" i="1" s="1"/>
  <c r="S203" i="1"/>
  <c r="S207" i="1"/>
  <c r="U12" i="4"/>
  <c r="U13" i="4"/>
  <c r="U10" i="4"/>
  <c r="W11" i="4"/>
  <c r="R211" i="1" l="1"/>
  <c r="R212" i="1" s="1"/>
  <c r="R213" i="1" s="1"/>
  <c r="R214" i="1" s="1"/>
  <c r="S210" i="1"/>
  <c r="Y11" i="4"/>
  <c r="W10" i="4"/>
  <c r="W13" i="4"/>
  <c r="W12" i="4"/>
  <c r="R215" i="1"/>
  <c r="R216" i="1" s="1"/>
  <c r="R217" i="1" s="1"/>
  <c r="S214" i="1"/>
  <c r="R218" i="1" l="1"/>
  <c r="R219" i="1" s="1"/>
  <c r="R220" i="1" s="1"/>
  <c r="R221" i="1" s="1"/>
  <c r="S217" i="1"/>
  <c r="R222" i="1"/>
  <c r="R223" i="1" s="1"/>
  <c r="R224" i="1" s="1"/>
  <c r="S221" i="1"/>
  <c r="Y10" i="4"/>
  <c r="AA11" i="4"/>
  <c r="Y13" i="4"/>
  <c r="Y12" i="4"/>
  <c r="R225" i="1" l="1"/>
  <c r="R226" i="1" s="1"/>
  <c r="R227" i="1" s="1"/>
  <c r="R228" i="1" s="1"/>
  <c r="S224" i="1"/>
  <c r="AA10" i="4"/>
  <c r="AC11" i="4"/>
  <c r="AA13" i="4"/>
  <c r="AA12" i="4"/>
  <c r="R229" i="1"/>
  <c r="S228" i="1"/>
  <c r="J22" i="2" l="1"/>
  <c r="R230" i="1"/>
  <c r="R231" i="1" s="1"/>
  <c r="AC10" i="4"/>
  <c r="AC13" i="4"/>
  <c r="AE11" i="4"/>
  <c r="R232" i="1" l="1"/>
  <c r="R233" i="1" s="1"/>
  <c r="R234" i="1" s="1"/>
  <c r="R235" i="1" s="1"/>
  <c r="S231" i="1"/>
  <c r="AE13" i="4"/>
  <c r="AE10" i="4"/>
  <c r="AG11" i="4"/>
  <c r="R236" i="1"/>
  <c r="R237" i="1" s="1"/>
  <c r="R238" i="1" s="1"/>
  <c r="S235" i="1"/>
  <c r="R239" i="1" l="1"/>
  <c r="R240" i="1" s="1"/>
  <c r="R241" i="1" s="1"/>
  <c r="R242" i="1" s="1"/>
  <c r="S238" i="1"/>
  <c r="AI11" i="4"/>
  <c r="AG10" i="4"/>
  <c r="AG13" i="4"/>
  <c r="AG12" i="4"/>
  <c r="R243" i="1"/>
  <c r="R244" i="1" s="1"/>
  <c r="R245" i="1" s="1"/>
  <c r="S242" i="1"/>
  <c r="R246" i="1" l="1"/>
  <c r="R247" i="1" s="1"/>
  <c r="R248" i="1" s="1"/>
  <c r="R249" i="1" s="1"/>
  <c r="S245" i="1"/>
  <c r="R250" i="1"/>
  <c r="R251" i="1" s="1"/>
  <c r="R252" i="1" s="1"/>
  <c r="S249" i="1"/>
  <c r="AI12" i="4"/>
  <c r="AI13" i="4"/>
  <c r="AI10" i="4"/>
  <c r="AK11" i="4"/>
  <c r="R253" i="1" l="1"/>
  <c r="R254" i="1" s="1"/>
  <c r="R255" i="1" s="1"/>
  <c r="R256" i="1" s="1"/>
  <c r="S252" i="1"/>
  <c r="R257" i="1"/>
  <c r="R258" i="1" s="1"/>
  <c r="R259" i="1" s="1"/>
  <c r="S256" i="1"/>
  <c r="AK13" i="4"/>
  <c r="AK10" i="4"/>
  <c r="AK12" i="4"/>
  <c r="AM11" i="4"/>
  <c r="R260" i="1" l="1"/>
  <c r="R261" i="1" s="1"/>
  <c r="R262" i="1" s="1"/>
  <c r="R263" i="1" s="1"/>
  <c r="S259" i="1"/>
  <c r="AM13" i="4"/>
  <c r="AM10" i="4"/>
  <c r="AM12" i="4"/>
  <c r="AO11" i="4"/>
  <c r="R264" i="1"/>
  <c r="R265" i="1" s="1"/>
  <c r="R266" i="1" s="1"/>
  <c r="S263" i="1"/>
  <c r="R267" i="1" l="1"/>
  <c r="R268" i="1" s="1"/>
  <c r="R269" i="1" s="1"/>
  <c r="R270" i="1" s="1"/>
  <c r="S266" i="1"/>
  <c r="S270" i="1"/>
  <c r="R271" i="1"/>
  <c r="R272" i="1" s="1"/>
  <c r="R273" i="1" s="1"/>
  <c r="AO12" i="4"/>
  <c r="AO13" i="4"/>
  <c r="AO10" i="4"/>
  <c r="AQ11" i="4"/>
  <c r="R274" i="1" l="1"/>
  <c r="R275" i="1" s="1"/>
  <c r="R276" i="1" s="1"/>
  <c r="R277" i="1" s="1"/>
  <c r="S273" i="1"/>
  <c r="AQ13" i="4"/>
  <c r="AQ10" i="4"/>
  <c r="AQ12" i="4"/>
  <c r="AS11" i="4"/>
  <c r="S277" i="1"/>
  <c r="R278" i="1"/>
  <c r="R279" i="1" s="1"/>
  <c r="R280" i="1" s="1"/>
  <c r="R281" i="1" l="1"/>
  <c r="R282" i="1" s="1"/>
  <c r="R283" i="1" s="1"/>
  <c r="R284" i="1" s="1"/>
  <c r="S280" i="1"/>
  <c r="AS13" i="4"/>
  <c r="AS10" i="4"/>
  <c r="AS12" i="4"/>
  <c r="AU11" i="4"/>
  <c r="S284" i="1"/>
  <c r="R285" i="1"/>
  <c r="R286" i="1" s="1"/>
  <c r="R287" i="1" s="1"/>
  <c r="R288" i="1" l="1"/>
  <c r="R289" i="1" s="1"/>
  <c r="R290" i="1" s="1"/>
  <c r="R291" i="1" s="1"/>
  <c r="S287" i="1"/>
  <c r="AU13" i="4"/>
  <c r="AU10" i="4"/>
  <c r="AW11" i="4"/>
  <c r="AU12" i="4"/>
  <c r="S291" i="1"/>
  <c r="R292" i="1"/>
  <c r="R293" i="1" s="1"/>
  <c r="R294" i="1" s="1"/>
  <c r="R295" i="1" l="1"/>
  <c r="R296" i="1" s="1"/>
  <c r="R297" i="1" s="1"/>
  <c r="R298" i="1" s="1"/>
  <c r="R299" i="1" s="1"/>
  <c r="R300" i="1" s="1"/>
  <c r="R301" i="1" s="1"/>
  <c r="S301" i="1" s="1"/>
  <c r="S294" i="1"/>
  <c r="S298" i="1"/>
  <c r="AW12" i="4"/>
  <c r="AW10" i="4"/>
  <c r="AW13" i="4"/>
  <c r="AY11" i="4"/>
  <c r="AY10" i="4" l="1"/>
  <c r="BA11" i="4"/>
  <c r="AY13" i="4"/>
  <c r="AY12" i="4"/>
  <c r="R302" i="1"/>
  <c r="R303" i="1" s="1"/>
  <c r="R304" i="1" s="1"/>
  <c r="R305" i="1" s="1"/>
  <c r="J23" i="2"/>
  <c r="S305" i="1" l="1"/>
  <c r="R306" i="1"/>
  <c r="R307" i="1" s="1"/>
  <c r="BA10" i="4"/>
  <c r="BA13" i="4"/>
  <c r="BC11" i="4"/>
  <c r="BA12" i="4"/>
  <c r="BE11" i="4" l="1"/>
  <c r="BC13" i="4"/>
  <c r="BC10" i="4"/>
  <c r="J24" i="2"/>
  <c r="R308" i="1"/>
  <c r="S308" i="1" s="1"/>
  <c r="R309" i="1" l="1"/>
  <c r="R310" i="1" s="1"/>
  <c r="R311" i="1" s="1"/>
  <c r="R312" i="1" s="1"/>
  <c r="J25" i="2"/>
  <c r="BE10" i="4"/>
  <c r="BE13" i="4"/>
  <c r="C18" i="4"/>
  <c r="C20" i="4" l="1"/>
  <c r="C17" i="4"/>
  <c r="E18" i="4"/>
  <c r="C19" i="4"/>
  <c r="R313" i="1"/>
  <c r="R314" i="1" s="1"/>
  <c r="R315" i="1" s="1"/>
  <c r="S312" i="1"/>
  <c r="R316" i="1" l="1"/>
  <c r="R317" i="1" s="1"/>
  <c r="R318" i="1" s="1"/>
  <c r="R319" i="1" s="1"/>
  <c r="S315" i="1"/>
  <c r="S319" i="1"/>
  <c r="R320" i="1"/>
  <c r="R321" i="1" s="1"/>
  <c r="R322" i="1" s="1"/>
  <c r="E17" i="4"/>
  <c r="E19" i="4"/>
  <c r="E20" i="4"/>
  <c r="G18" i="4"/>
  <c r="R323" i="1" l="1"/>
  <c r="R324" i="1" s="1"/>
  <c r="R325" i="1" s="1"/>
  <c r="R326" i="1" s="1"/>
  <c r="S322" i="1"/>
  <c r="R327" i="1"/>
  <c r="R328" i="1" s="1"/>
  <c r="R329" i="1" s="1"/>
  <c r="S326" i="1"/>
  <c r="G17" i="4"/>
  <c r="G20" i="4"/>
  <c r="G19" i="4"/>
  <c r="I18" i="4"/>
  <c r="R330" i="1" l="1"/>
  <c r="R331" i="1" s="1"/>
  <c r="R332" i="1" s="1"/>
  <c r="R333" i="1" s="1"/>
  <c r="S329" i="1"/>
  <c r="I17" i="4"/>
  <c r="I20" i="4"/>
  <c r="I19" i="4"/>
  <c r="K18" i="4"/>
  <c r="S333" i="1"/>
  <c r="R334" i="1"/>
  <c r="R335" i="1" s="1"/>
  <c r="R336" i="1" s="1"/>
  <c r="R337" i="1" l="1"/>
  <c r="R338" i="1" s="1"/>
  <c r="R339" i="1" s="1"/>
  <c r="R340" i="1" s="1"/>
  <c r="S336" i="1"/>
  <c r="J26" i="2"/>
  <c r="K20" i="4"/>
  <c r="M18" i="4"/>
  <c r="K17" i="4"/>
  <c r="K19" i="4"/>
  <c r="M20" i="4" l="1"/>
  <c r="M17" i="4"/>
  <c r="O18" i="4"/>
  <c r="S340" i="1"/>
  <c r="R341" i="1"/>
  <c r="R342" i="1" s="1"/>
  <c r="R343" i="1" s="1"/>
  <c r="R344" i="1" l="1"/>
  <c r="S343" i="1"/>
  <c r="J27" i="2"/>
  <c r="R345" i="1"/>
  <c r="R346" i="1" s="1"/>
  <c r="R347" i="1" s="1"/>
  <c r="O17" i="4"/>
  <c r="Q18" i="4"/>
  <c r="Q17" i="4" l="1"/>
  <c r="Q20" i="4"/>
  <c r="S18" i="4"/>
  <c r="Q19" i="4"/>
  <c r="S347" i="1"/>
  <c r="R348" i="1"/>
  <c r="R349" i="1" s="1"/>
  <c r="R350" i="1" s="1"/>
  <c r="R351" i="1" l="1"/>
  <c r="R352" i="1" s="1"/>
  <c r="R353" i="1" s="1"/>
  <c r="R354" i="1" s="1"/>
  <c r="S350" i="1"/>
  <c r="R355" i="1"/>
  <c r="R356" i="1" s="1"/>
  <c r="R357" i="1" s="1"/>
  <c r="S354" i="1"/>
  <c r="S20" i="4"/>
  <c r="S19" i="4"/>
  <c r="S17" i="4"/>
  <c r="U18" i="4"/>
  <c r="R358" i="1" l="1"/>
  <c r="R359" i="1" s="1"/>
  <c r="R360" i="1" s="1"/>
  <c r="S357" i="1"/>
  <c r="U20" i="4"/>
  <c r="U17" i="4"/>
  <c r="U19" i="4"/>
  <c r="W18" i="4"/>
  <c r="R361" i="1"/>
  <c r="J28" i="2"/>
  <c r="W17" i="4" l="1"/>
  <c r="W20" i="4"/>
  <c r="W19" i="4"/>
  <c r="Y18" i="4"/>
  <c r="S361" i="1"/>
  <c r="J29" i="2"/>
  <c r="R362" i="1"/>
  <c r="J30" i="2" l="1"/>
  <c r="R363" i="1"/>
  <c r="R364" i="1" s="1"/>
  <c r="Y19" i="4"/>
  <c r="Y17" i="4"/>
  <c r="AA18" i="4"/>
  <c r="R365" i="1" l="1"/>
  <c r="R366" i="1" s="1"/>
  <c r="R367" i="1" s="1"/>
  <c r="J31" i="2" s="1"/>
  <c r="S364" i="1"/>
  <c r="AC18" i="4"/>
  <c r="AA17" i="4"/>
  <c r="AC17" i="4" l="1"/>
  <c r="AE18" i="4"/>
  <c r="AE17" i="4" l="1"/>
  <c r="AG18" i="4"/>
  <c r="AG20" i="4" l="1"/>
  <c r="AG19" i="4"/>
  <c r="AG17" i="4"/>
  <c r="AI18" i="4"/>
  <c r="AI17" i="4" l="1"/>
  <c r="AI20" i="4"/>
  <c r="AI19" i="4"/>
  <c r="AK18" i="4"/>
  <c r="AK17" i="4" l="1"/>
  <c r="AK20" i="4"/>
  <c r="AK19" i="4"/>
  <c r="AM18" i="4"/>
  <c r="AO18" i="4" l="1"/>
  <c r="AM17" i="4"/>
  <c r="AM20" i="4"/>
  <c r="AM19" i="4"/>
  <c r="AQ18" i="4" l="1"/>
  <c r="AO17" i="4"/>
  <c r="AO20" i="4"/>
  <c r="AQ17" i="4" l="1"/>
  <c r="AS18" i="4"/>
  <c r="AS17" i="4" l="1"/>
  <c r="AU18" i="4"/>
  <c r="AS19" i="4"/>
  <c r="AU20" i="4" l="1"/>
  <c r="AU19" i="4"/>
  <c r="AU17" i="4"/>
  <c r="AW18" i="4"/>
  <c r="AW20" i="4" l="1"/>
  <c r="AY18" i="4"/>
  <c r="AW17" i="4"/>
  <c r="AW19" i="4"/>
  <c r="AY17" i="4" l="1"/>
  <c r="AY20" i="4"/>
  <c r="AY19" i="4"/>
  <c r="BA18" i="4"/>
  <c r="BA20" i="4" l="1"/>
  <c r="BC18" i="4"/>
  <c r="BA17" i="4"/>
  <c r="BA19" i="4"/>
  <c r="BC20" i="4" l="1"/>
  <c r="BC17" i="4"/>
  <c r="BE18" i="4"/>
  <c r="BC19" i="4"/>
  <c r="BE20" i="4" l="1"/>
  <c r="BE17" i="4"/>
  <c r="BE19" i="4"/>
  <c r="BG18" i="4"/>
  <c r="BG17" i="4" l="1"/>
  <c r="BG20" i="4"/>
  <c r="BG19" i="4"/>
  <c r="BI18" i="4"/>
  <c r="BI19" i="4" l="1"/>
  <c r="BI17" i="4"/>
  <c r="BI20" i="4"/>
  <c r="BK18" i="4"/>
  <c r="BK20" i="4" l="1"/>
  <c r="BK19" i="4"/>
  <c r="BK17" i="4"/>
  <c r="C25" i="4"/>
  <c r="C27" i="4" l="1"/>
  <c r="C24" i="4"/>
  <c r="E25" i="4"/>
  <c r="E27" i="4" l="1"/>
  <c r="E24" i="4"/>
  <c r="G25" i="4"/>
  <c r="G24" i="4" l="1"/>
  <c r="I25" i="4"/>
  <c r="G27" i="4"/>
  <c r="I27" i="4" l="1"/>
  <c r="I24" i="4"/>
  <c r="K25" i="4"/>
  <c r="K24" i="4" l="1"/>
  <c r="M25" i="4"/>
  <c r="K27" i="4"/>
  <c r="K26" i="4"/>
  <c r="M26" i="4" l="1"/>
  <c r="M24" i="4"/>
  <c r="M27" i="4"/>
  <c r="O25" i="4"/>
  <c r="O27" i="4" l="1"/>
  <c r="O24" i="4"/>
  <c r="Q25" i="4"/>
  <c r="O26" i="4"/>
  <c r="Q27" i="4" l="1"/>
  <c r="Q24" i="4"/>
  <c r="Q26" i="4"/>
  <c r="S25" i="4"/>
  <c r="S27" i="4" l="1"/>
  <c r="S24" i="4"/>
  <c r="U25" i="4"/>
  <c r="W25" i="4" l="1"/>
  <c r="U27" i="4"/>
  <c r="U26" i="4"/>
  <c r="U24" i="4"/>
  <c r="Y25" i="4" l="1"/>
  <c r="W24" i="4"/>
  <c r="W27" i="4"/>
  <c r="W26" i="4"/>
  <c r="Y24" i="4" l="1"/>
  <c r="Y27" i="4"/>
  <c r="AA25" i="4"/>
  <c r="Y26" i="4"/>
  <c r="AA26" i="4" l="1"/>
  <c r="AA27" i="4"/>
  <c r="AA24" i="4"/>
  <c r="AC25" i="4"/>
  <c r="AC27" i="4" l="1"/>
  <c r="AC26" i="4"/>
  <c r="AC24" i="4"/>
  <c r="AE25" i="4"/>
  <c r="AE27" i="4" l="1"/>
  <c r="AE24" i="4"/>
  <c r="AE26" i="4"/>
  <c r="AG25" i="4"/>
  <c r="AG27" i="4" l="1"/>
  <c r="AI25" i="4"/>
  <c r="AG24" i="4"/>
  <c r="AG26" i="4"/>
  <c r="AK25" i="4" l="1"/>
  <c r="AI27" i="4"/>
  <c r="AI24" i="4"/>
  <c r="AI26" i="4"/>
  <c r="AK27" i="4" l="1"/>
  <c r="AK24" i="4"/>
  <c r="AK26" i="4"/>
  <c r="AM25" i="4"/>
  <c r="AM24" i="4" l="1"/>
  <c r="AM27" i="4"/>
  <c r="AM26" i="4"/>
  <c r="AO25" i="4"/>
  <c r="AO26" i="4" l="1"/>
  <c r="AO27" i="4"/>
  <c r="AO24" i="4"/>
  <c r="AQ25" i="4"/>
  <c r="AQ27" i="4" l="1"/>
  <c r="AQ24" i="4"/>
  <c r="AQ26" i="4"/>
  <c r="AS25" i="4"/>
  <c r="AS27" i="4" l="1"/>
  <c r="AS24" i="4"/>
  <c r="AS26" i="4"/>
  <c r="AU25" i="4"/>
  <c r="AU27" i="4" l="1"/>
  <c r="AW25" i="4"/>
  <c r="AU24" i="4"/>
  <c r="AU26" i="4"/>
  <c r="AW24" i="4" l="1"/>
  <c r="AY25" i="4"/>
  <c r="AW27" i="4"/>
  <c r="AW26" i="4"/>
  <c r="BA25" i="4" l="1"/>
  <c r="AY27" i="4"/>
  <c r="AY24" i="4"/>
  <c r="AY26" i="4"/>
  <c r="BA24" i="4" l="1"/>
  <c r="BC25" i="4"/>
  <c r="BA27" i="4"/>
  <c r="BA26" i="4"/>
  <c r="BC26" i="4" l="1"/>
  <c r="BC24" i="4"/>
  <c r="BC27" i="4"/>
  <c r="BE25" i="4"/>
  <c r="BE24" i="4" l="1"/>
  <c r="BE27" i="4"/>
  <c r="BE26" i="4"/>
  <c r="BG25" i="4"/>
  <c r="BG27" i="4" l="1"/>
  <c r="BG24" i="4"/>
  <c r="BG26" i="4"/>
  <c r="BI25" i="4"/>
  <c r="BI27" i="4" l="1"/>
  <c r="C32" i="4"/>
  <c r="BI24" i="4"/>
  <c r="BI26" i="4"/>
  <c r="C34" i="4" l="1"/>
  <c r="E32" i="4"/>
  <c r="C31" i="4"/>
  <c r="C33" i="4"/>
  <c r="E34" i="4" l="1"/>
  <c r="E31" i="4"/>
  <c r="G32" i="4"/>
  <c r="G31" i="4" l="1"/>
  <c r="G34" i="4"/>
  <c r="I32" i="4"/>
  <c r="I33" i="4" l="1"/>
  <c r="I34" i="4"/>
  <c r="I31" i="4"/>
  <c r="K32" i="4"/>
  <c r="M32" i="4" l="1"/>
  <c r="K34" i="4"/>
  <c r="K31" i="4"/>
  <c r="K33" i="4"/>
  <c r="M34" i="4" l="1"/>
  <c r="M31" i="4"/>
  <c r="O32" i="4"/>
  <c r="M33" i="4"/>
  <c r="O34" i="4" l="1"/>
  <c r="O31" i="4"/>
  <c r="O33" i="4"/>
  <c r="Q32" i="4"/>
  <c r="Q34" i="4" l="1"/>
  <c r="Q33" i="4"/>
  <c r="Q31" i="4"/>
  <c r="S32" i="4"/>
  <c r="S34" i="4" l="1"/>
  <c r="S31" i="4"/>
  <c r="S33" i="4"/>
  <c r="U32" i="4"/>
  <c r="U31" i="4" l="1"/>
  <c r="W32" i="4"/>
  <c r="U34" i="4"/>
  <c r="U33" i="4"/>
  <c r="W33" i="4" l="1"/>
  <c r="W31" i="4"/>
  <c r="W34" i="4"/>
  <c r="Y32" i="4"/>
  <c r="Y31" i="4" l="1"/>
  <c r="Y34" i="4"/>
  <c r="Y33" i="4"/>
  <c r="AA32" i="4"/>
  <c r="AA31" i="4" l="1"/>
  <c r="AA34" i="4"/>
  <c r="AA33" i="4"/>
  <c r="AC32" i="4"/>
  <c r="AE32" i="4" l="1"/>
  <c r="AC34" i="4"/>
  <c r="AC31" i="4"/>
  <c r="AC33" i="4"/>
  <c r="AE34" i="4" l="1"/>
  <c r="AE33" i="4"/>
  <c r="AG32" i="4"/>
  <c r="AE31" i="4"/>
  <c r="AG34" i="4" l="1"/>
  <c r="AG31" i="4"/>
  <c r="AG33" i="4"/>
  <c r="AI32" i="4"/>
  <c r="AI31" i="4" l="1"/>
  <c r="AI34" i="4"/>
  <c r="AK32" i="4"/>
  <c r="AI33" i="4"/>
  <c r="AK34" i="4" l="1"/>
  <c r="AK33" i="4"/>
  <c r="AK31" i="4"/>
  <c r="AM32" i="4"/>
  <c r="AO32" i="4" l="1"/>
  <c r="AM31" i="4"/>
  <c r="AM33" i="4"/>
  <c r="AM34" i="4"/>
  <c r="AQ32" i="4" l="1"/>
  <c r="AO31" i="4"/>
  <c r="AO34" i="4"/>
  <c r="AO33" i="4"/>
  <c r="AQ31" i="4" l="1"/>
  <c r="AS32" i="4"/>
  <c r="AQ34" i="4"/>
  <c r="AQ33" i="4"/>
  <c r="AU32" i="4" l="1"/>
  <c r="AS31" i="4"/>
  <c r="AS34" i="4"/>
  <c r="AS33" i="4"/>
  <c r="AW32" i="4" l="1"/>
  <c r="AU34" i="4"/>
  <c r="AU31" i="4"/>
  <c r="AU33" i="4"/>
  <c r="AW34" i="4" l="1"/>
  <c r="AW31" i="4"/>
  <c r="AW33" i="4"/>
  <c r="AY32" i="4"/>
  <c r="AY34" i="4" l="1"/>
  <c r="AY33" i="4"/>
  <c r="AY31" i="4"/>
  <c r="BA32" i="4"/>
  <c r="BA34" i="4" l="1"/>
  <c r="BA31" i="4"/>
  <c r="BA33" i="4"/>
  <c r="BC32" i="4"/>
  <c r="BC34" i="4" l="1"/>
  <c r="BC31" i="4"/>
  <c r="BC33" i="4"/>
  <c r="BE32" i="4"/>
  <c r="BE31" i="4" l="1"/>
  <c r="BE34" i="4"/>
  <c r="BE33" i="4"/>
  <c r="BG32" i="4"/>
  <c r="BG34" i="4" l="1"/>
  <c r="BG31" i="4"/>
  <c r="BI32" i="4"/>
  <c r="BI31" i="4" l="1"/>
  <c r="BK32" i="4"/>
  <c r="BK31" i="4" l="1"/>
  <c r="C39" i="4"/>
  <c r="C40" i="4" l="1"/>
  <c r="C38" i="4"/>
  <c r="C41" i="4"/>
  <c r="E39" i="4"/>
  <c r="E41" i="4" l="1"/>
  <c r="G39" i="4"/>
  <c r="E38" i="4"/>
  <c r="E40" i="4"/>
  <c r="I39" i="4" l="1"/>
  <c r="G40" i="4"/>
  <c r="G38" i="4"/>
  <c r="G41" i="4"/>
  <c r="I41" i="4" l="1"/>
  <c r="K39" i="4"/>
  <c r="I40" i="4"/>
  <c r="I38" i="4"/>
  <c r="M39" i="4" l="1"/>
  <c r="K38" i="4"/>
  <c r="K41" i="4"/>
  <c r="K40" i="4"/>
  <c r="M41" i="4" l="1"/>
  <c r="O39" i="4"/>
  <c r="M38" i="4"/>
  <c r="M40" i="4"/>
  <c r="O38" i="4" l="1"/>
  <c r="O41" i="4"/>
  <c r="O40" i="4"/>
  <c r="Q39" i="4"/>
  <c r="Q41" i="4" l="1"/>
  <c r="Q40" i="4"/>
  <c r="Q38" i="4"/>
  <c r="S39" i="4"/>
  <c r="S38" i="4" l="1"/>
  <c r="S41" i="4"/>
  <c r="S40" i="4"/>
  <c r="U39" i="4"/>
  <c r="U38" i="4" l="1"/>
  <c r="U40" i="4"/>
  <c r="W39" i="4"/>
  <c r="Y39" i="4" l="1"/>
  <c r="W38" i="4"/>
  <c r="W40" i="4"/>
  <c r="AA39" i="4" l="1"/>
  <c r="Y38" i="4"/>
  <c r="AA38" i="4" l="1"/>
  <c r="AC39" i="4"/>
  <c r="AC38" i="4" l="1"/>
  <c r="AE39" i="4"/>
  <c r="AE40" i="4" l="1"/>
  <c r="AE38" i="4"/>
  <c r="AG39" i="4"/>
  <c r="AG38" i="4" l="1"/>
  <c r="AG40" i="4"/>
  <c r="AI39" i="4"/>
  <c r="AI38" i="4" l="1"/>
  <c r="AI40" i="4"/>
  <c r="AK39" i="4"/>
  <c r="AK38" i="4" l="1"/>
  <c r="AK40" i="4"/>
  <c r="AM39" i="4"/>
  <c r="AM38" i="4" l="1"/>
  <c r="AO39" i="4"/>
  <c r="AM40" i="4"/>
  <c r="AO38" i="4" l="1"/>
  <c r="AQ39" i="4"/>
  <c r="AQ41" i="4" l="1"/>
  <c r="AQ38" i="4"/>
  <c r="AS39" i="4"/>
  <c r="AS41" i="4" l="1"/>
  <c r="AS40" i="4"/>
  <c r="AS38" i="4"/>
  <c r="AU39" i="4"/>
  <c r="AU41" i="4" l="1"/>
  <c r="AU40" i="4"/>
  <c r="AU38" i="4"/>
  <c r="AW39" i="4"/>
  <c r="AW41" i="4" l="1"/>
  <c r="AW40" i="4"/>
  <c r="AW38" i="4"/>
  <c r="AY39" i="4"/>
  <c r="AY38" i="4" l="1"/>
  <c r="AY41" i="4"/>
  <c r="AY40" i="4"/>
  <c r="BA39" i="4"/>
  <c r="BC39" i="4" l="1"/>
  <c r="BA41" i="4"/>
  <c r="BA38" i="4"/>
  <c r="BC38" i="4" l="1"/>
  <c r="BE39" i="4"/>
  <c r="BC41" i="4"/>
  <c r="BE38" i="4" l="1"/>
  <c r="BG39" i="4"/>
  <c r="BE41" i="4"/>
  <c r="BG40" i="4" l="1"/>
  <c r="BG41" i="4"/>
  <c r="BG38" i="4"/>
  <c r="BI39" i="4"/>
  <c r="BI41" i="4" l="1"/>
  <c r="C46" i="4"/>
  <c r="BI38" i="4"/>
  <c r="BI40" i="4"/>
  <c r="C48" i="4" l="1"/>
  <c r="E46" i="4"/>
  <c r="C47" i="4"/>
  <c r="C45" i="4"/>
  <c r="E48" i="4" l="1"/>
  <c r="E45" i="4"/>
  <c r="E47" i="4"/>
  <c r="G46" i="4"/>
  <c r="G45" i="4" l="1"/>
  <c r="I46" i="4"/>
  <c r="G47" i="4"/>
  <c r="I45" i="4" l="1"/>
  <c r="I47" i="4"/>
  <c r="K46" i="4"/>
  <c r="K45" i="4" l="1"/>
  <c r="M46" i="4"/>
  <c r="M48" i="4" l="1"/>
  <c r="M45" i="4"/>
  <c r="O46" i="4"/>
  <c r="O48" i="4" l="1"/>
  <c r="O45" i="4"/>
  <c r="Q46" i="4"/>
  <c r="Q48" i="4" l="1"/>
  <c r="Q45" i="4"/>
  <c r="Q47" i="4"/>
  <c r="S46" i="4"/>
  <c r="S48" i="4" l="1"/>
  <c r="S45" i="4"/>
  <c r="U46" i="4"/>
  <c r="W46" i="4" l="1"/>
  <c r="U48" i="4"/>
  <c r="U45" i="4"/>
  <c r="W45" i="4" l="1"/>
  <c r="W48" i="4"/>
  <c r="Y46" i="4"/>
  <c r="Y45" i="4" l="1"/>
  <c r="Y48" i="4"/>
  <c r="AA46" i="4"/>
  <c r="AA48" i="4" l="1"/>
  <c r="AA47" i="4"/>
  <c r="AA45" i="4"/>
  <c r="AC46" i="4"/>
  <c r="AC48" i="4" l="1"/>
  <c r="AC45" i="4"/>
  <c r="AE46" i="4"/>
  <c r="AC47" i="4"/>
  <c r="AE48" i="4" l="1"/>
  <c r="AG46" i="4"/>
  <c r="AE45" i="4"/>
  <c r="AE47" i="4"/>
  <c r="AG48" i="4" l="1"/>
  <c r="AG45" i="4"/>
  <c r="AG47" i="4"/>
  <c r="AI46" i="4"/>
  <c r="AI48" i="4" l="1"/>
  <c r="AI45" i="4"/>
  <c r="AI47" i="4"/>
  <c r="AK46" i="4"/>
  <c r="AM46" i="4" l="1"/>
  <c r="AK45" i="4"/>
  <c r="AK47" i="4"/>
  <c r="AK48" i="4"/>
  <c r="AM48" i="4" l="1"/>
  <c r="AO46" i="4"/>
  <c r="AM45" i="4"/>
  <c r="AM47" i="4"/>
  <c r="AO48" i="4" l="1"/>
  <c r="AO45" i="4"/>
  <c r="AO47" i="4"/>
  <c r="AQ46" i="4"/>
  <c r="AQ48" i="4" l="1"/>
  <c r="AQ45" i="4"/>
  <c r="AQ47" i="4"/>
  <c r="AS46" i="4"/>
  <c r="AS48" i="4" l="1"/>
  <c r="AS45" i="4"/>
  <c r="AS47" i="4"/>
  <c r="AU46" i="4"/>
  <c r="AU45" i="4" l="1"/>
  <c r="AW46" i="4"/>
  <c r="AU48" i="4"/>
  <c r="AU47" i="4"/>
  <c r="AW48" i="4" l="1"/>
  <c r="AW45" i="4"/>
  <c r="AY46" i="4"/>
  <c r="AY48" i="4" l="1"/>
  <c r="AY45" i="4"/>
  <c r="BA46" i="4"/>
  <c r="BA45" i="4" l="1"/>
  <c r="BA48" i="4"/>
  <c r="BC46" i="4"/>
  <c r="BC45" i="4" l="1"/>
  <c r="BC47" i="4"/>
  <c r="BC48" i="4"/>
  <c r="BE46" i="4"/>
  <c r="BE48" i="4" l="1"/>
  <c r="BE45" i="4"/>
  <c r="BE47" i="4"/>
  <c r="BG46" i="4"/>
  <c r="BG48" i="4" l="1"/>
  <c r="BI46" i="4"/>
  <c r="BG45" i="4"/>
  <c r="BG47" i="4"/>
  <c r="BI48" i="4" l="1"/>
  <c r="BI45" i="4"/>
  <c r="BI47" i="4"/>
  <c r="BK46" i="4"/>
  <c r="C53" i="4" l="1"/>
  <c r="BK47" i="4"/>
  <c r="BK48" i="4"/>
  <c r="BK45" i="4"/>
  <c r="E53" i="4" l="1"/>
  <c r="C55" i="4"/>
  <c r="C52" i="4"/>
  <c r="C54" i="4"/>
  <c r="E55" i="4" l="1"/>
  <c r="G53" i="4"/>
  <c r="E52" i="4"/>
  <c r="E54" i="4"/>
  <c r="G55" i="4" l="1"/>
  <c r="G54" i="4"/>
  <c r="G52" i="4"/>
  <c r="I53" i="4"/>
  <c r="I55" i="4" l="1"/>
  <c r="I52" i="4"/>
  <c r="I54" i="4"/>
  <c r="K53" i="4"/>
  <c r="K52" i="4" l="1"/>
  <c r="K55" i="4"/>
  <c r="K54" i="4"/>
  <c r="M53" i="4"/>
  <c r="O53" i="4" l="1"/>
  <c r="M54" i="4"/>
  <c r="M52" i="4"/>
  <c r="Q53" i="4" l="1"/>
  <c r="O52" i="4"/>
  <c r="Q52" i="4" l="1"/>
  <c r="S53" i="4"/>
  <c r="S52" i="4" l="1"/>
  <c r="U53" i="4"/>
  <c r="U52" i="4" l="1"/>
  <c r="U54" i="4"/>
  <c r="U55" i="4"/>
  <c r="W53" i="4"/>
  <c r="W55" i="4" l="1"/>
  <c r="W52" i="4"/>
  <c r="W54" i="4"/>
  <c r="Y53" i="4"/>
  <c r="Y52" i="4" l="1"/>
  <c r="AA53" i="4"/>
  <c r="Y55" i="4"/>
  <c r="Y54" i="4"/>
  <c r="AA55" i="4" l="1"/>
  <c r="AA52" i="4"/>
  <c r="AA54" i="4"/>
  <c r="AC53" i="4"/>
  <c r="AC55" i="4" l="1"/>
  <c r="AC52" i="4"/>
  <c r="AC54" i="4"/>
  <c r="AE53" i="4"/>
  <c r="AE55" i="4" l="1"/>
  <c r="AE52" i="4"/>
  <c r="AG53" i="4"/>
  <c r="AG55" i="4" l="1"/>
  <c r="AI53" i="4"/>
  <c r="AG52" i="4"/>
  <c r="AI55" i="4" l="1"/>
  <c r="AI54" i="4"/>
  <c r="AI52" i="4"/>
  <c r="AK53" i="4"/>
  <c r="AK52" i="4" l="1"/>
  <c r="AK55" i="4"/>
  <c r="AK54" i="4"/>
  <c r="AM53" i="4"/>
  <c r="AM52" i="4" l="1"/>
  <c r="AM54" i="4"/>
  <c r="AM55" i="4"/>
  <c r="AO53" i="4"/>
  <c r="AQ53" i="4" l="1"/>
  <c r="AO55" i="4"/>
  <c r="AO52" i="4"/>
  <c r="AQ52" i="4" l="1"/>
  <c r="AQ55" i="4"/>
  <c r="AS53" i="4"/>
  <c r="AU53" i="4" l="1"/>
  <c r="AS52" i="4"/>
  <c r="AU52" i="4" l="1"/>
  <c r="AW53" i="4"/>
  <c r="AW55" i="4" l="1"/>
  <c r="AW54" i="4"/>
  <c r="AW52" i="4"/>
  <c r="AY53" i="4"/>
  <c r="AY55" i="4" l="1"/>
  <c r="AY52" i="4"/>
  <c r="BA53" i="4"/>
  <c r="AY54" i="4"/>
  <c r="BA55" i="4" l="1"/>
  <c r="BA52" i="4"/>
  <c r="BC53" i="4"/>
  <c r="BA54" i="4"/>
  <c r="BC52" i="4" l="1"/>
  <c r="BC55" i="4"/>
  <c r="BC54" i="4"/>
  <c r="BE53" i="4"/>
  <c r="BE55" i="4" l="1"/>
  <c r="BE54" i="4"/>
  <c r="BG53" i="4"/>
  <c r="BE52" i="4"/>
  <c r="BG52" i="4" l="1"/>
  <c r="BG55" i="4"/>
  <c r="BI53" i="4"/>
  <c r="BI55" i="4" l="1"/>
  <c r="BI52" i="4"/>
  <c r="BK53" i="4"/>
  <c r="BK55" i="4" l="1"/>
  <c r="BK52" i="4"/>
  <c r="C60" i="4"/>
  <c r="C59" i="4" l="1"/>
  <c r="C62" i="4"/>
  <c r="E60" i="4"/>
  <c r="E59" i="4" l="1"/>
  <c r="E62" i="4"/>
  <c r="E61" i="4"/>
  <c r="G60" i="4"/>
  <c r="G62" i="4" l="1"/>
  <c r="G59" i="4"/>
  <c r="G61" i="4"/>
  <c r="I60" i="4"/>
  <c r="I62" i="4" l="1"/>
  <c r="I59" i="4"/>
  <c r="I61" i="4"/>
  <c r="K60" i="4"/>
  <c r="K62" i="4" l="1"/>
  <c r="K61" i="4"/>
  <c r="K59" i="4"/>
  <c r="M60" i="4"/>
  <c r="M62" i="4" l="1"/>
  <c r="M61" i="4"/>
  <c r="M59" i="4"/>
  <c r="O60" i="4"/>
  <c r="O62" i="4" l="1"/>
  <c r="O61" i="4"/>
  <c r="O59" i="4"/>
  <c r="Q60" i="4"/>
  <c r="Q62" i="4" l="1"/>
  <c r="Q59" i="4"/>
  <c r="Q61" i="4"/>
  <c r="S60" i="4"/>
  <c r="U60" i="4" l="1"/>
  <c r="S59" i="4"/>
  <c r="S62" i="4"/>
  <c r="S61" i="4"/>
  <c r="U59" i="4" l="1"/>
  <c r="W60" i="4"/>
  <c r="U62" i="4"/>
  <c r="U61" i="4"/>
  <c r="W62" i="4" l="1"/>
  <c r="W59" i="4"/>
  <c r="Y60" i="4"/>
  <c r="Y62" i="4" l="1"/>
  <c r="AA60" i="4"/>
  <c r="Y59" i="4"/>
  <c r="AA62" i="4" l="1"/>
  <c r="AC60" i="4"/>
  <c r="AA59" i="4"/>
  <c r="AC62" i="4" l="1"/>
  <c r="AC61" i="4"/>
  <c r="AC59" i="4"/>
  <c r="AE60" i="4"/>
  <c r="AE59" i="4" l="1"/>
  <c r="AE62" i="4"/>
  <c r="AE61" i="4"/>
  <c r="AG60" i="4"/>
  <c r="AG62" i="4" l="1"/>
  <c r="AG59" i="4"/>
  <c r="AG61" i="4"/>
  <c r="AI60" i="4"/>
  <c r="AI59" i="4" l="1"/>
  <c r="AI62" i="4"/>
  <c r="AI61" i="4"/>
  <c r="AK60" i="4"/>
  <c r="AK59" i="4" l="1"/>
  <c r="AM60" i="4"/>
  <c r="AM59" i="4" l="1"/>
  <c r="AO60" i="4"/>
  <c r="AO59" i="4" l="1"/>
  <c r="AO61" i="4"/>
  <c r="AQ60" i="4"/>
  <c r="AQ61" i="4" l="1"/>
  <c r="AQ62" i="4"/>
  <c r="AQ59" i="4"/>
  <c r="AS60" i="4"/>
  <c r="AS62" i="4" l="1"/>
  <c r="AS59" i="4"/>
  <c r="AS61" i="4"/>
  <c r="AU60" i="4"/>
  <c r="AU62" i="4" l="1"/>
  <c r="AU59" i="4"/>
  <c r="AU61" i="4"/>
  <c r="AW60" i="4"/>
  <c r="AW62" i="4" l="1"/>
  <c r="AW61" i="4"/>
  <c r="AW59" i="4"/>
  <c r="AY60" i="4"/>
  <c r="AY59" i="4" l="1"/>
  <c r="BA60" i="4"/>
  <c r="AY62" i="4"/>
  <c r="AY61" i="4"/>
  <c r="BA59" i="4" l="1"/>
  <c r="BC60" i="4"/>
  <c r="BA61" i="4"/>
  <c r="BA62" i="4"/>
  <c r="BC62" i="4" l="1"/>
  <c r="BC59" i="4"/>
  <c r="BE60" i="4"/>
  <c r="BC61" i="4"/>
  <c r="BE62" i="4" l="1"/>
  <c r="BE61" i="4"/>
  <c r="BE59" i="4"/>
  <c r="BG60" i="4"/>
  <c r="BG59" i="4" l="1"/>
  <c r="BG61" i="4"/>
  <c r="BG62" i="4"/>
  <c r="BI60" i="4"/>
  <c r="BI62" i="4" l="1"/>
  <c r="BI61" i="4"/>
  <c r="BI59" i="4"/>
  <c r="C67" i="4"/>
  <c r="C69" i="4" l="1"/>
  <c r="C66" i="4"/>
  <c r="C68" i="4"/>
  <c r="E67" i="4"/>
  <c r="E69" i="4" l="1"/>
  <c r="E66" i="4"/>
  <c r="E68" i="4"/>
  <c r="G67" i="4"/>
  <c r="I67" i="4" l="1"/>
  <c r="G66" i="4"/>
  <c r="G69" i="4"/>
  <c r="G68" i="4"/>
  <c r="I69" i="4" l="1"/>
  <c r="I68" i="4"/>
  <c r="K67" i="4"/>
  <c r="I66" i="4"/>
  <c r="K69" i="4" l="1"/>
  <c r="K68" i="4"/>
  <c r="K66" i="4"/>
  <c r="M67" i="4"/>
  <c r="M69" i="4" l="1"/>
  <c r="M66" i="4"/>
  <c r="O67" i="4"/>
  <c r="M68" i="4"/>
  <c r="O66" i="4" l="1"/>
  <c r="O69" i="4"/>
  <c r="Q67" i="4"/>
  <c r="O68" i="4"/>
  <c r="Q66" i="4" l="1"/>
  <c r="S67" i="4"/>
  <c r="Q69" i="4"/>
  <c r="S66" i="4" l="1"/>
  <c r="S69" i="4"/>
  <c r="S68" i="4"/>
  <c r="U67" i="4"/>
  <c r="U66" i="4" l="1"/>
  <c r="U69" i="4"/>
  <c r="U68" i="4"/>
  <c r="W67" i="4"/>
  <c r="W69" i="4" l="1"/>
  <c r="W66" i="4"/>
  <c r="W68" i="4"/>
  <c r="Y67" i="4"/>
  <c r="Y69" i="4" l="1"/>
  <c r="Y66" i="4"/>
  <c r="AA67" i="4"/>
  <c r="AA69" i="4" l="1"/>
  <c r="AA66" i="4"/>
  <c r="AC67" i="4"/>
  <c r="AC69" i="4" l="1"/>
  <c r="AC66" i="4"/>
  <c r="AE67" i="4"/>
  <c r="AE69" i="4" l="1"/>
  <c r="AG67" i="4"/>
  <c r="AE66" i="4"/>
  <c r="AE68" i="4"/>
  <c r="AI67" i="4" l="1"/>
  <c r="AG69" i="4"/>
  <c r="AG66" i="4"/>
  <c r="AG68" i="4"/>
  <c r="AI69" i="4" l="1"/>
  <c r="AK67" i="4"/>
  <c r="AI66" i="4"/>
  <c r="AI68" i="4"/>
  <c r="AK69" i="4" l="1"/>
  <c r="AK66" i="4"/>
  <c r="AM67" i="4"/>
  <c r="AM68" i="4" l="1"/>
  <c r="AM69" i="4"/>
  <c r="AM66" i="4"/>
  <c r="AO67" i="4"/>
  <c r="AO69" i="4" l="1"/>
  <c r="AO66" i="4"/>
  <c r="AQ67" i="4"/>
  <c r="AO68" i="4"/>
  <c r="AS67" i="4" l="1"/>
  <c r="AQ66" i="4"/>
  <c r="AQ69" i="4"/>
  <c r="AQ68" i="4"/>
  <c r="AS66" i="4" l="1"/>
  <c r="AS69" i="4"/>
  <c r="AU67" i="4"/>
  <c r="AU66" i="4" l="1"/>
  <c r="AU69" i="4"/>
  <c r="AW67" i="4"/>
  <c r="AY67" i="4" l="1"/>
  <c r="AW66" i="4"/>
  <c r="AW69" i="4"/>
  <c r="AY69" i="4" l="1"/>
  <c r="AY66" i="4"/>
  <c r="BA67" i="4"/>
  <c r="AY68" i="4"/>
  <c r="BA69" i="4" l="1"/>
  <c r="BA66" i="4"/>
  <c r="BA68" i="4"/>
  <c r="BC67" i="4"/>
  <c r="BC69" i="4" l="1"/>
  <c r="BC66" i="4"/>
  <c r="BC68" i="4"/>
  <c r="BE67" i="4"/>
  <c r="BE66" i="4" l="1"/>
  <c r="BE69" i="4"/>
  <c r="BE68" i="4"/>
  <c r="BG67" i="4"/>
  <c r="BG69" i="4" l="1"/>
  <c r="BG66" i="4"/>
  <c r="BG68" i="4"/>
  <c r="BI67" i="4"/>
  <c r="BI69" i="4" l="1"/>
  <c r="BI66" i="4"/>
  <c r="BI68" i="4"/>
  <c r="BK67" i="4"/>
  <c r="BK69" i="4" l="1"/>
  <c r="BK68" i="4"/>
  <c r="BK66" i="4"/>
  <c r="C74" i="4"/>
  <c r="E74" i="4" l="1"/>
  <c r="C75" i="4"/>
  <c r="C73" i="4"/>
  <c r="C76" i="4"/>
  <c r="E76" i="4" l="1"/>
  <c r="E73" i="4"/>
  <c r="E75" i="4"/>
  <c r="G74" i="4"/>
  <c r="G76" i="4" l="1"/>
  <c r="G73" i="4"/>
  <c r="I74" i="4"/>
  <c r="G75" i="4"/>
  <c r="I76" i="4" l="1"/>
  <c r="I73" i="4"/>
  <c r="I75" i="4"/>
  <c r="K74" i="4"/>
  <c r="K76" i="4" l="1"/>
  <c r="M74" i="4"/>
  <c r="K75" i="4"/>
  <c r="K73" i="4"/>
  <c r="M76" i="4" l="1"/>
  <c r="M73" i="4"/>
  <c r="O74" i="4"/>
  <c r="M75" i="4"/>
  <c r="O73" i="4" l="1"/>
  <c r="Q74" i="4"/>
  <c r="O76" i="4"/>
  <c r="Q76" i="4" l="1"/>
  <c r="S74" i="4"/>
  <c r="Q73" i="4"/>
  <c r="Q75" i="4"/>
  <c r="S76" i="4" l="1"/>
  <c r="S73" i="4"/>
  <c r="U74" i="4"/>
  <c r="S75" i="4"/>
  <c r="U73" i="4" l="1"/>
  <c r="U76" i="4"/>
  <c r="U75" i="4"/>
  <c r="W74" i="4"/>
  <c r="W73" i="4" l="1"/>
  <c r="W76" i="4"/>
  <c r="W75" i="4"/>
  <c r="Y74" i="4"/>
  <c r="AA74" i="4" l="1"/>
  <c r="Y76" i="4"/>
  <c r="Y73" i="4"/>
  <c r="AA73" i="4" l="1"/>
  <c r="AA76" i="4"/>
  <c r="AC74" i="4"/>
  <c r="AC73" i="4" l="1"/>
  <c r="AC76" i="4"/>
  <c r="AE74" i="4"/>
  <c r="AE76" i="4" l="1"/>
  <c r="AE73" i="4"/>
  <c r="AG74" i="4"/>
  <c r="AG73" i="4" l="1"/>
  <c r="AG75" i="4"/>
  <c r="AG76" i="4"/>
  <c r="AI74" i="4"/>
  <c r="AI76" i="4" l="1"/>
  <c r="AI73" i="4"/>
  <c r="AI75" i="4"/>
  <c r="AK74" i="4"/>
  <c r="AK73" i="4" l="1"/>
  <c r="AK75" i="4"/>
  <c r="AK76" i="4"/>
  <c r="AM74" i="4"/>
  <c r="AO74" i="4" l="1"/>
  <c r="AM73" i="4"/>
  <c r="AM76" i="4"/>
  <c r="AM75" i="4"/>
  <c r="AQ74" i="4" l="1"/>
  <c r="AO76" i="4"/>
  <c r="AO75" i="4"/>
  <c r="AO73" i="4"/>
  <c r="AQ76" i="4" l="1"/>
  <c r="AS74" i="4"/>
  <c r="AQ75" i="4"/>
  <c r="AQ73" i="4"/>
  <c r="AS76" i="4" l="1"/>
  <c r="AU74" i="4"/>
  <c r="AS73" i="4"/>
  <c r="AS75" i="4"/>
  <c r="AU76" i="4" l="1"/>
  <c r="AW74" i="4"/>
  <c r="AU73" i="4"/>
  <c r="AU75" i="4"/>
  <c r="AW76" i="4" l="1"/>
  <c r="AW73" i="4"/>
  <c r="AW75" i="4"/>
  <c r="AY74" i="4"/>
  <c r="AY73" i="4" l="1"/>
  <c r="AY76" i="4"/>
  <c r="AY75" i="4"/>
  <c r="BA74" i="4"/>
  <c r="BA76" i="4" l="1"/>
  <c r="BA73" i="4"/>
  <c r="BA75" i="4"/>
  <c r="BC74" i="4"/>
  <c r="BC76" i="4" l="1"/>
  <c r="BC75" i="4"/>
  <c r="BC73" i="4"/>
  <c r="BE74" i="4"/>
  <c r="BE76" i="4" l="1"/>
  <c r="BG74" i="4"/>
  <c r="BE75" i="4"/>
  <c r="BE73" i="4"/>
  <c r="BI74" i="4" l="1"/>
  <c r="BG76" i="4"/>
  <c r="BG73" i="4"/>
  <c r="BG75" i="4"/>
  <c r="BI76" i="4" l="1"/>
  <c r="BI73" i="4"/>
  <c r="BI75" i="4"/>
  <c r="C81" i="4"/>
  <c r="C83" i="4" l="1"/>
  <c r="C80" i="4"/>
  <c r="C82" i="4"/>
  <c r="E81" i="4"/>
  <c r="E82" i="4" l="1"/>
  <c r="E80" i="4"/>
  <c r="E83" i="4"/>
  <c r="G81" i="4"/>
  <c r="G80" i="4" l="1"/>
  <c r="G83" i="4"/>
  <c r="G82" i="4"/>
  <c r="I81" i="4"/>
  <c r="I80" i="4" l="1"/>
  <c r="I82" i="4"/>
  <c r="I83" i="4"/>
  <c r="K81" i="4"/>
  <c r="K83" i="4" l="1"/>
  <c r="K80" i="4"/>
  <c r="K82" i="4"/>
  <c r="M81" i="4"/>
  <c r="M83" i="4" l="1"/>
  <c r="M82" i="4"/>
  <c r="M80" i="4"/>
  <c r="O81" i="4"/>
  <c r="O83" i="4" l="1"/>
  <c r="O82" i="4"/>
  <c r="O80" i="4"/>
  <c r="Q81" i="4"/>
  <c r="Q83" i="4" l="1"/>
  <c r="Q80" i="4"/>
  <c r="Q82" i="4"/>
  <c r="S81" i="4"/>
  <c r="S80" i="4" l="1"/>
  <c r="S82" i="4"/>
  <c r="S83" i="4"/>
  <c r="U81" i="4"/>
  <c r="U83" i="4" l="1"/>
  <c r="U80" i="4"/>
  <c r="U82" i="4"/>
  <c r="W81" i="4"/>
  <c r="W83" i="4" l="1"/>
  <c r="Y81" i="4"/>
  <c r="W80" i="4"/>
  <c r="W82" i="4"/>
  <c r="AA81" i="4" l="1"/>
  <c r="Y80" i="4"/>
  <c r="Y82" i="4"/>
  <c r="Y83" i="4"/>
  <c r="AC81" i="4" l="1"/>
  <c r="AA80" i="4"/>
  <c r="AA83" i="4"/>
  <c r="AA82" i="4"/>
  <c r="AC80" i="4" l="1"/>
  <c r="AC83" i="4"/>
  <c r="AC82" i="4"/>
  <c r="AE81" i="4"/>
  <c r="AE83" i="4" l="1"/>
  <c r="AE80" i="4"/>
  <c r="AG81" i="4"/>
  <c r="AE82" i="4"/>
  <c r="AG83" i="4" l="1"/>
  <c r="AI81" i="4"/>
  <c r="AG82" i="4"/>
  <c r="AG80" i="4"/>
  <c r="AI83" i="4" l="1"/>
  <c r="AI82" i="4"/>
  <c r="AI80" i="4"/>
  <c r="AK81" i="4"/>
  <c r="AK80" i="4" l="1"/>
  <c r="AM81" i="4"/>
  <c r="AK82" i="4"/>
  <c r="AK83" i="4"/>
  <c r="AM83" i="4" l="1"/>
  <c r="AO81" i="4"/>
  <c r="AM80" i="4"/>
  <c r="AM82" i="4"/>
  <c r="AO83" i="4" l="1"/>
  <c r="AO80" i="4"/>
  <c r="AO82" i="4"/>
  <c r="AQ81" i="4"/>
  <c r="AQ83" i="4" l="1"/>
  <c r="AQ80" i="4"/>
  <c r="AQ82" i="4"/>
  <c r="AS81" i="4"/>
  <c r="AS83" i="4" l="1"/>
  <c r="AS80" i="4"/>
  <c r="AS82" i="4"/>
  <c r="AU81" i="4"/>
  <c r="AU83" i="4" l="1"/>
  <c r="AU80" i="4"/>
  <c r="AU82" i="4"/>
  <c r="AW81" i="4"/>
  <c r="AW80" i="4" l="1"/>
  <c r="AW82" i="4"/>
  <c r="AW83" i="4"/>
  <c r="AY81" i="4"/>
  <c r="AY80" i="4" l="1"/>
  <c r="BA81" i="4"/>
  <c r="AY82" i="4"/>
  <c r="AY83" i="4"/>
  <c r="BA83" i="4" l="1"/>
  <c r="BA80" i="4"/>
  <c r="BA82" i="4"/>
  <c r="BC81" i="4"/>
  <c r="BC83" i="4" l="1"/>
  <c r="BC82" i="4"/>
  <c r="BE81" i="4"/>
  <c r="BC80" i="4"/>
  <c r="BE83" i="4" l="1"/>
  <c r="BE80" i="4"/>
  <c r="BE82" i="4"/>
  <c r="BG81" i="4"/>
  <c r="BG83" i="4" l="1"/>
  <c r="BG80" i="4"/>
  <c r="BI81" i="4"/>
  <c r="BG82" i="4"/>
  <c r="BI83" i="4" l="1"/>
  <c r="BI80" i="4"/>
  <c r="BI82" i="4"/>
  <c r="BK81" i="4"/>
  <c r="BK82" i="4" l="1"/>
  <c r="BK83" i="4"/>
  <c r="BK80" i="4"/>
</calcChain>
</file>

<file path=xl/sharedStrings.xml><?xml version="1.0" encoding="utf-8"?>
<sst xmlns="http://schemas.openxmlformats.org/spreadsheetml/2006/main" count="1004" uniqueCount="530">
  <si>
    <t>J</t>
  </si>
  <si>
    <t>M</t>
  </si>
  <si>
    <t>T</t>
  </si>
  <si>
    <t>Datum</t>
  </si>
  <si>
    <t>JAHR</t>
  </si>
  <si>
    <t>FEIERTAGE</t>
  </si>
  <si>
    <t>Aschermittwoch</t>
  </si>
  <si>
    <t>Valentinstag</t>
  </si>
  <si>
    <t>Hl. 3 Könige</t>
  </si>
  <si>
    <t>Neujahr</t>
  </si>
  <si>
    <t>Karfreitag</t>
  </si>
  <si>
    <t>Ostersonntag</t>
  </si>
  <si>
    <t>Muttertag</t>
  </si>
  <si>
    <t>Ostermontag</t>
  </si>
  <si>
    <t>Christi Himmelfahrt</t>
  </si>
  <si>
    <t>Pfingstsonntag</t>
  </si>
  <si>
    <t>Pfingstmontag</t>
  </si>
  <si>
    <t>Fronleichnam</t>
  </si>
  <si>
    <t>Maria Himmelfahrt</t>
  </si>
  <si>
    <t>Nationalferertag</t>
  </si>
  <si>
    <t>Allerheiligen</t>
  </si>
  <si>
    <t>Allerseelen</t>
  </si>
  <si>
    <t>Maria Empfängnis</t>
  </si>
  <si>
    <t>Heiliger Abend</t>
  </si>
  <si>
    <t>Christtag</t>
  </si>
  <si>
    <t>Stefanitag</t>
  </si>
  <si>
    <t>Silvester</t>
  </si>
  <si>
    <t>KW</t>
  </si>
  <si>
    <t>1. Advent</t>
  </si>
  <si>
    <t>ANZEIGE</t>
  </si>
  <si>
    <t>Maria, Manuela, Wilhelm, Basilius, Fulgentius</t>
  </si>
  <si>
    <t xml:space="preserve"> Gregor, Makarius, Dietmar, Basilius, Adelheid</t>
  </si>
  <si>
    <t xml:space="preserve"> Irmina, Genovefa, Adula, Odilo, Hermine, Genoveva, Gordius, Primus, Geni</t>
  </si>
  <si>
    <t xml:space="preserve"> Angelika, Roger, Angela, Marius, Angela,  Anneliese, Anna, Christiana, Christiane, Elisabeth, Titus</t>
  </si>
  <si>
    <t xml:space="preserve"> Eduard, Emilie, Gerlach, Erminold, Tatiana, Raffaela, Roger, Simeon, Johann Nepomuk</t>
  </si>
  <si>
    <t xml:space="preserve"> Raphaela, Kaspar, Melchior, Balthasar, Wiltrud, Pia, Gertrud, Makarius, Wiltrud</t>
  </si>
  <si>
    <t xml:space="preserve"> Valentin, Raimund, Rainold, Sigrid, Virginia, Reinhold, Knud, Johann, Isidor, Widukind</t>
  </si>
  <si>
    <t xml:space="preserve"> Severin, Erhard, Gundula, Heinrich, Gundula, Adolf, Thorsten, Torben, Laurentius;</t>
  </si>
  <si>
    <t xml:space="preserve"> Alexia, Julian, Eberhard, Basilissa, Adrian, Alix, Berthold, Eberhard, Julian, Petrus</t>
  </si>
  <si>
    <t xml:space="preserve"> Gregor, Wilhelm, Paulus, Amalie, Wilhelm, Paul, Oliver, Wilko</t>
  </si>
  <si>
    <t xml:space="preserve"> Werner, Paulinus, Thomas, Tasso, Johannes</t>
  </si>
  <si>
    <t xml:space="preserve"> Tanja, Hilda, Ernst, Stefanie, Tatjana, Xenia, Benedikt</t>
  </si>
  <si>
    <t xml:space="preserve"> Gottfried, Hilarius, Ivette, Remigius, Hildemar, Jutta, Yvonne, Remy, Helmar</t>
  </si>
  <si>
    <t xml:space="preserve"> Felix, Reiner, Engelmar, Helga, Mira, Marina, Berno</t>
  </si>
  <si>
    <t xml:space="preserve"> Maurus, Arnold, Konrad, Anton, Gabriel, Makarius, Habakuk, Romedius, Maurus,</t>
  </si>
  <si>
    <t xml:space="preserve"> Marcel, Marzellus, Tillmann, Theobald, Ulrich, Otto, Honorat, Tillo, Tasso, Dietbald,</t>
  </si>
  <si>
    <t xml:space="preserve"> Antonius, Beatrix, Beate, Roselin, Rosalind, Leonie</t>
  </si>
  <si>
    <t xml:space="preserve"> Regina, Priska, Odilo, Wolfrid, Uwe, Ursula, Susanne, Margaretha</t>
  </si>
  <si>
    <t xml:space="preserve"> Marius, Agritius, Heinrich, Mario, Martha, Heinz, Heiko, Pia, Sara, Adelheid </t>
  </si>
  <si>
    <t xml:space="preserve"> Fabian, Sebastian, Elisabeth, Ursula, Jakob, Ute, Hadwin;</t>
  </si>
  <si>
    <t xml:space="preserve"> Agnes, Meinrad, Agnes, Patroklus, Ines, Josefa, Gunthild, Peter, Pippin, Epiphanius</t>
  </si>
  <si>
    <t xml:space="preserve"> Walter, Vinzenz, Dietlinde, Anastasius, Gaudenz, Irene, Walter, Theolind</t>
  </si>
  <si>
    <t xml:space="preserve"> Heinrich, Ildefons, Hartmut, Liuthild, Wido, Eugen, Desponsata, Emerentiana, Luido, Nikolaus</t>
  </si>
  <si>
    <t xml:space="preserve"> Franz, Vera, Eberhard, Bertram, Arno, Feliciano, Bernhard, Timotheus</t>
  </si>
  <si>
    <t xml:space="preserve"> Timotheus, Tim, Titus, Paula, Notburg, Paulus, Eberhard, Wolfram</t>
  </si>
  <si>
    <t xml:space="preserve"> Alberich, Albert, Robert, Stephan, Timotheus, Angela, Dietrich, Edith, Gerhard, Julian</t>
  </si>
  <si>
    <t xml:space="preserve"> Angela, Julian, Gerhard, Alrun, Dieter, Dietrich, Julian, Unwan</t>
  </si>
  <si>
    <t xml:space="preserve"> Thomas, Manfred, Karoline, Josef, Carola, Karoline, Jakob, Barbara</t>
  </si>
  <si>
    <t xml:space="preserve"> Valerius, Aquilin, Karl, Josef, Gerhard, Martha, Sabine, Sabina, Valerius, Arnulf, Martha, Radegund</t>
  </si>
  <si>
    <t xml:space="preserve"> Martina, Diethild, Maria, Adelgund, Serena, Balthild, Xaver</t>
  </si>
  <si>
    <t xml:space="preserve"> Johannes, Eusebius, Marzella, Hemma, Wolfhold, Virgilius</t>
  </si>
  <si>
    <t xml:space="preserve"> Siegbert, Gitta, Brigitte, Brigitta, Severus, Winand, Barbara, Brigida, Katharina, Sabine, Ignatius</t>
  </si>
  <si>
    <t xml:space="preserve"> Dieter, Maria Kath , Markward, Bodo, Alfred, Stephan, Burkhard, Dietrich, Haselog, Stefan, Gosbert</t>
  </si>
  <si>
    <t xml:space="preserve"> Oskar, Blasius, Ansgar, Werburg, Berlind, Nona, Maria, Alois, Michael, Maria-Claudia, Hadelin, Berlinda, Heridag, Nithard, Imda, Margaretha</t>
  </si>
  <si>
    <t xml:space="preserve"> Rhabanus, Rabanus, Veronika, Gilbert, Christian, Johanna, Jakob, Andreas, Isidor, Hannelore, Jenny</t>
  </si>
  <si>
    <t xml:space="preserve"> Agatha, Ingenuin, Albuin, Adelheid, Elisabeth, Adele, Alice, Amandus, Elke, Gaston, Paul, Pagel, Philipp</t>
  </si>
  <si>
    <t xml:space="preserve"> Gaston, Doris, Paul, Dorothea, Amandus, Hildegund, Gottfried, Reinhild</t>
  </si>
  <si>
    <t xml:space="preserve"> Moses, Richard, Ava, Nivard, Pius, Lukas</t>
  </si>
  <si>
    <t xml:space="preserve"> Hieronymus, Philipp, Elfriede, Salomon, Jaqueline, Milada, Johann, Josefine, Anna-Margarethe</t>
  </si>
  <si>
    <t xml:space="preserve"> Apollonia, Lambert, Julian, Anna Kath , Alto, Gottschalk, Antje, Anke, Apollonia, Erich, Katharina, Julien, Rainald, Michael</t>
  </si>
  <si>
    <t xml:space="preserve"> Scholastika, Wilhelm, Bruno, Siegmar, Wiko, Gabriel, Rüdiger</t>
  </si>
  <si>
    <t xml:space="preserve"> Theodor, Theodora, Theo, Jonas, Eleonora, Benedikt, Gregor, Selma, Anselm</t>
  </si>
  <si>
    <t xml:space="preserve"> Gregor, Benedikt, Antonius, Theodor, Theodora, Theo, Jonas, Eleonora, Selma, Anselm</t>
  </si>
  <si>
    <t xml:space="preserve"> Reinhild, Ekkehard, Irmhild, Kastor, Gosbert, Gisela, Jordan, Gerlinde, Christina, Adolf, Castor</t>
  </si>
  <si>
    <t xml:space="preserve"> Josefa, Cyrillus, Valentin, Methodius, Bruno, Kurt, Cyrill, Johannes</t>
  </si>
  <si>
    <t xml:space="preserve"> Sigfrid, Prikt, Amarin, Drutmar, Siegfried, Sigurd,  Theodosius</t>
  </si>
  <si>
    <t xml:space="preserve"> Juliana, Philippa, Simeon</t>
  </si>
  <si>
    <t xml:space="preserve"> Silvinus, Ebermut</t>
  </si>
  <si>
    <t xml:space="preserve"> Constanze, Simon, Konstantia, Angelikus, Martin Luther, Konstantia, Simone, Flavian</t>
  </si>
  <si>
    <t xml:space="preserve"> Irmgard, Bonifatius, Helene, Hadwig, Hedwig, Konrad</t>
  </si>
  <si>
    <t xml:space="preserve"> Falko, Korona, Amata, Jordan, Leo, Eucherius, Falko, Friedrich, Isabella</t>
  </si>
  <si>
    <t xml:space="preserve"> Petrus, Germanus, Pippin, Peter, Eleonore, Irena, Germanius, Gunhild, Gunthild, Henrietta,  Irene, Leodegar</t>
  </si>
  <si>
    <t xml:space="preserve"> Isabella, Margareta, Elisabeth, Margarete, Noel, Fortuna</t>
  </si>
  <si>
    <t xml:space="preserve"> Polykarp, Willigis, Otto, Romana, Martha, Sieghart</t>
  </si>
  <si>
    <t xml:space="preserve"> Edelbert, Matthias, Ida, Eunike, Eunice, Irmgard, Irma, Serge, Matz, Modestus</t>
  </si>
  <si>
    <t xml:space="preserve"> Walburga, Adeltrud, Adelhelm, Edeltraud, Sebastian, Callisto, Luigi</t>
  </si>
  <si>
    <t xml:space="preserve"> Gerlinde, Dionysius, Adalbert, Ottokar, Mechthild, Ulrich, Alexander, Alexandra, Denis, Dionys, Hilarius</t>
  </si>
  <si>
    <t xml:space="preserve"> Emmanuel, Markward, Patrick, Baldemar, Gabriel, Leander</t>
  </si>
  <si>
    <t>Almut, Roger, Albin, David, Swidbert, Albin, Theresia, Venerius</t>
  </si>
  <si>
    <t xml:space="preserve"> Karl, Agnes, Karoline, Carolin, Grimo, Volker</t>
  </si>
  <si>
    <t xml:space="preserve"> Camilla, Kunigunde, Friedrich, Bruno, Islav, Tobias, Columbia</t>
  </si>
  <si>
    <t xml:space="preserve"> Kasimir, Rupert, Walburga, Humbert, Elsa, Adrian, Basin, Umberto, Waltraud</t>
  </si>
  <si>
    <t xml:space="preserve"> Oliva, Dietmar, Fridolin, Gerda, Annemarie, Ingmar, Jeremia, Tim, Thiemo, Eusebius, Anna-Maria</t>
  </si>
  <si>
    <t xml:space="preserve"> Mechthild, Coletta, Franziska, Elvira, Coleta, Fridolin, Nicole, Rosa, Sissi</t>
  </si>
  <si>
    <t xml:space="preserve"> Reinhard, Perpetua, Felizitas, Volker, Johannes, Thomas, Theresia, Felicitas, Reinhard</t>
  </si>
  <si>
    <t xml:space="preserve"> Johannes, Michael, Gerhard, Eddo</t>
  </si>
  <si>
    <t xml:space="preserve"> Bruno, Franziska, Brun, Dominikus, Francesca, Fanny, Annette, Anne, Barbara, Dominik, Gregor, Katharina</t>
  </si>
  <si>
    <t xml:space="preserve"> Candidus, Gustav, Ämilian, Emil, Attala, Henriette, Alexander, John, Johannes</t>
  </si>
  <si>
    <t xml:space="preserve"> Rosamunde, Rosina, Ulrich, Theresia, Christoph, Wolfrum, Heinrich</t>
  </si>
  <si>
    <t xml:space="preserve"> Beatrix, Almud, Gregor, Maximilian, Gregor, Bea, Engelhard, Serafina, Simeon, Innozenz</t>
  </si>
  <si>
    <t xml:space="preserve"> Leander, Answin, Rosina, Gerald, Judith, Oswi, Paulina</t>
  </si>
  <si>
    <t xml:space="preserve"> Mathilde, Einhard, Eva, Evelyn, Konrad, Jakob, Mathilde, Maud, Zacharias, Paulina</t>
  </si>
  <si>
    <t xml:space="preserve"> Lukretia, Clemens, Zacharias, Louise, Pius, Klemens, Anastasia, Longinus</t>
  </si>
  <si>
    <t xml:space="preserve"> Heribert, Hilarius, Herbert, Benedetta, Gummar, Jean Rüdiger</t>
  </si>
  <si>
    <t xml:space="preserve"> Patrick, Gertrud, Johannes, Konrad, Gertraud, Dietmut, Kurt, Josef</t>
  </si>
  <si>
    <t xml:space="preserve"> Cyrill, Eduard, Felix, Salvator, Sibylle</t>
  </si>
  <si>
    <t xml:space="preserve"> Joseph, Josef, Josefa, Josefina, Angela, Jupp, Marco, Marcus</t>
  </si>
  <si>
    <t xml:space="preserve"> Wolfram, Irmgard, Irma, Herbert, Claudia, Martinus</t>
  </si>
  <si>
    <t xml:space="preserve"> Benedikt, Christian, Axel, Alexandra, Carsten, Elias, Emilie</t>
  </si>
  <si>
    <t xml:space="preserve"> Lea, Elmar, Elma, Lear, Leo, Clemens, Herlinde, Reinhilde</t>
  </si>
  <si>
    <t xml:space="preserve"> Eberhard, Merbot, Otto, Rebekka, Wolfgang, Edelwald, Torbio</t>
  </si>
  <si>
    <t xml:space="preserve"> Katharina, Elias, Veit, Karin, Kira, Aldemar, Simon, Heidelinde</t>
  </si>
  <si>
    <t xml:space="preserve"> Annunziata, Prokop, Jutta, Luzia, Maria, Judith, Isaak, Ancilla, Humbert</t>
  </si>
  <si>
    <t xml:space="preserve"> Ludger, Larissa (Lara), Felix, Manuel</t>
  </si>
  <si>
    <t xml:space="preserve"> Frowin, Haimo, Ruprecht, Rupert, Ensfried, Hubert, Heimo, Ludwig</t>
  </si>
  <si>
    <t xml:space="preserve"> Guntram, Wilhelm, Johanna, Janine, Gundelinde, Hugo, Ingo, Adalag, Adelheid, Ludwig, Pierre, Priskus</t>
  </si>
  <si>
    <t xml:space="preserve"> Berthold, Helmut, Ludolf, Claudia, Wilhelm, Eustasius, Ludo</t>
  </si>
  <si>
    <t xml:space="preserve"> Amadeus, Angela, Dietmund, Guido, Roswitha, Dodo, Diermut, Patto, Ludwig; Quirin</t>
  </si>
  <si>
    <t xml:space="preserve"> Cornelia, Kornelia, Benjamin, Goswin, Ben, Heinrich, Goido, Klemens, Nelly, Achaz, Amos</t>
  </si>
  <si>
    <t xml:space="preserve"> Irene, Hugo, Irma, Irina, Amalie, Agape, Valery, Karl</t>
  </si>
  <si>
    <t xml:space="preserve"> Franz, Eustasius, Sandrina, Frank, Alexandra, Leopold, Leopoldine, Marita, Marion, Mirjam, Rosamunde, Sandra</t>
  </si>
  <si>
    <t xml:space="preserve"> Richard, Riko, Reinhard, Elise, Lisa, Lisbeth, Josef, Luigi</t>
  </si>
  <si>
    <t xml:space="preserve"> Isidor, Konrad, Benedikt, Ambrosius, Heinrich, Kurt, Veronika</t>
  </si>
  <si>
    <t xml:space="preserve"> Vinzenz, Kreszentia, Gerhard, Juliana, Juliane</t>
  </si>
  <si>
    <t xml:space="preserve"> Andrea, Colestin, Sixstus, Petrus, Notker, William, Wilhelm, Michael, Mischa, Renata, Carolina</t>
  </si>
  <si>
    <t xml:space="preserve"> Johann Baptist, Johann, Hermann, Ralph, Burkhard, Ursula, Albrecht, Maria</t>
  </si>
  <si>
    <t xml:space="preserve"> Walter, Beate, Bea, Dennis, Denise, Manegold, Rose-Marie</t>
  </si>
  <si>
    <t xml:space="preserve"> Waltraud, Thomas, Konrad, Hugo, Kasilda, Waltraud, Maria, Marcel</t>
  </si>
  <si>
    <t xml:space="preserve"> Hulda, Fulbert, Ezechiel, Engelbert, Michael, Daniel, Gerold, Magdalena</t>
  </si>
  <si>
    <t xml:space="preserve"> Stanislaus, Reiner, Leo, Helena, Gemma, Rainer, Elena, Hildebrand</t>
  </si>
  <si>
    <t xml:space="preserve"> Zeno, Herta, Julius, Josef, Elias, Konstantin</t>
  </si>
  <si>
    <t xml:space="preserve"> Martin, Ida, Paulus, Paternus, Matthias, Mathias, Merten, Gerda</t>
  </si>
  <si>
    <t xml:space="preserve"> Lazarus, Ernestine, Lidwina, Tiburtius, Valerian, Eberhard, Erna, Hedwig, Hedda, Matthias, Mathias, Karolina, Lidia</t>
  </si>
  <si>
    <t xml:space="preserve"> Waltmann, Anastasia, Damian, Cäsar, Huna, Nidker, Waldo</t>
  </si>
  <si>
    <t xml:space="preserve"> Gerwin, Bernadette, Waltmann, Anastasia, Damian, Cäsar, Huna, Nidker, Waldo</t>
  </si>
  <si>
    <t xml:space="preserve"> Isidora, Eberhard, Rudolf, Wilfried, Hermann, Max</t>
  </si>
  <si>
    <t xml:space="preserve"> Wiggo, Holger, Werner, Alexander, Florian, Wigbert, Apollinus, Sacha, Barbara, Babette, Agia, Herkula</t>
  </si>
  <si>
    <t xml:space="preserve"> Leo, Gerold, Werner, Friedrich, Armina, Emma, Kuno, Philipp</t>
  </si>
  <si>
    <t xml:space="preserve"> Wilhelm, Hildegund, Viktor, Adolar, Odette, Oda, Hugo, Wilke, Wimo</t>
  </si>
  <si>
    <t xml:space="preserve"> Iphigenie, Alexandra, Kurt, Konrad, Anselm, Anastasius, Reinmar</t>
  </si>
  <si>
    <t xml:space="preserve"> Wolfhelm, Leonides, Kaj, Alfred</t>
  </si>
  <si>
    <t xml:space="preserve"> Jörg, Georg, Adalbert, Gerhard, Gerd, Jürgen, Teresa-Maria</t>
  </si>
  <si>
    <t xml:space="preserve"> Fidelis, Wilfried, Egbert, Marian, Albert, Helmut, Karl, Ivo, Marion, Marianus, Theodor, Wilfried</t>
  </si>
  <si>
    <t xml:space="preserve"> Franca, Markus, Erwin, Bernhard, Franka, Hermann, Marco</t>
  </si>
  <si>
    <t xml:space="preserve"> Kletus, Ratbert, Trudpert, Helene, Elena, Jelena, Ilona, Ilka, Jelka, Eileen, Eleni, Hella, Ketus</t>
  </si>
  <si>
    <t xml:space="preserve"> Petrus, Petrus, Zita, Salman, Floribert, Hemma, Anastasius, Montserrat, Roxana, Salzmann</t>
  </si>
  <si>
    <t xml:space="preserve"> Hugo, Pierre, Vitalis, Ludwig, Peter, Adalag, Theodora, Hermine</t>
  </si>
  <si>
    <t xml:space="preserve"> Robert, Katharina, Irmtrud, Roswitha, Sibylla, Katrin, Katja, Dietrich, Dieter, Irmtraud</t>
  </si>
  <si>
    <t xml:space="preserve"> Pius, Pauline, Heimo, Wolfhard, Hildegard, David, Bernd, Katharina, Roswitha, Dieter, Irmtraud</t>
  </si>
  <si>
    <t xml:space="preserve"> Jeremias, Arnold, Augustin, Walburga, Berta, August, Josef, Richard, Sigmund</t>
  </si>
  <si>
    <t xml:space="preserve"> Athanasius, Sigismund, Boris, Zoe, Konrad, Mafalda, Antonius, Kurt, Wibke, Athanasius</t>
  </si>
  <si>
    <t xml:space="preserve"> Viola, Sascha, Axel, Jakobus, Philippus, Alexander, Philipp, Jakob, Bela</t>
  </si>
  <si>
    <t xml:space="preserve"> Florian, Guido, Valeria, Briktius, Angelus, Sigrid, Michael, Martin, Ladislaus, Cäcilia</t>
  </si>
  <si>
    <t xml:space="preserve"> Gotthard, Jutta, Stanislaus, Godehard, Irene, Franz, Sigrid, Angelus</t>
  </si>
  <si>
    <t xml:space="preserve"> Antonia, Gundula, Domitian, Markward, Valerian, Marko, Britta</t>
  </si>
  <si>
    <t xml:space="preserve"> Silke, Boris, Notker, Gisela, Helga, Stanislaus, Rosa, Olga, Gernot, Johannes</t>
  </si>
  <si>
    <t xml:space="preserve"> Rachel, Désiré, Ulrike, Wigger, Friedrich, Wolfhild, Ulrich, Klara, Ida, Désire</t>
  </si>
  <si>
    <t xml:space="preserve"> Beatus, Volkmar, Ottokar, Theresia</t>
  </si>
  <si>
    <t xml:space="preserve"> Solange, Antonius, Isidor, Bertram, Johannes</t>
  </si>
  <si>
    <t xml:space="preserve"> Gangolf, Joachim, Mamertus, Ignaz, Franz</t>
  </si>
  <si>
    <t xml:space="preserve"> Pankratius, Imelda, Dominikus, Johann</t>
  </si>
  <si>
    <t xml:space="preserve"> Servatius, Andreas, Magdalena</t>
  </si>
  <si>
    <t xml:space="preserve"> Iso, Paschalis, Christian, Karsten, Carsten, Bonifatius, Michael, Maria, Corona</t>
  </si>
  <si>
    <t xml:space="preserve"> Sonja, Rupert, Sophia, Isidor, Heinrich, Berta</t>
  </si>
  <si>
    <t xml:space="preserve"> Johannes, Andreas, Simon</t>
  </si>
  <si>
    <t xml:space="preserve"> Paschalis, Pascal, Walter, Antonia, Dietmar, Bruno, Valerius</t>
  </si>
  <si>
    <t xml:space="preserve"> Dietmar, Felix, Johannes, Burkhard, Blandina, Erich, Erika, Alexandra, Roland</t>
  </si>
  <si>
    <t xml:space="preserve"> Alkuin, Kuno, Konrad, Ivo, Colestin, August, Berna, Yvonne, Verena</t>
  </si>
  <si>
    <t xml:space="preserve"> Elfriede, Johann, Valeria, Bartholomäus, Ulrich, Bartel, Valerie</t>
  </si>
  <si>
    <t xml:space="preserve"> Hermann Jos , Konstantin, Wiltrud, Mirella, Theobald, Karl, Ehrenfried</t>
  </si>
  <si>
    <t xml:space="preserve"> Julia, Emil, Rita, Renate, Romuald, Roman, Juliette, Atto</t>
  </si>
  <si>
    <t xml:space="preserve"> Wibert, Wigbert, Renate, Renata, Dagmar, Desiderius, Désirée, Johannes</t>
  </si>
  <si>
    <t xml:space="preserve"> Esther, Dagmar, Susanna, Vinzenz, Magdalena, Magdalene, Madeleine</t>
  </si>
  <si>
    <t xml:space="preserve"> Beda, Gregor, Maria, Urban, Heribert, Herbert, Maddalena, Miriam</t>
  </si>
  <si>
    <t xml:space="preserve"> Alwin, Philipp, Maria Anna, Augustin, Alwina, Marianne, Godo, Regintrud</t>
  </si>
  <si>
    <t xml:space="preserve"> Brun, Gertrud, Julius, Bruno, Augustinus, August, Augustin, Randolph</t>
  </si>
  <si>
    <t xml:space="preserve"> Germanus, Wilhelm, German, Rudhard, Victor</t>
  </si>
  <si>
    <t xml:space="preserve"> Erwin, Maximin, Joachim, Ursula, Bonna, Irmtrud, Walram</t>
  </si>
  <si>
    <t xml:space="preserve"> Ferdinand, Johanna, Jenny, Jeanette, Reinhild, Hubert, Leonhard, Basilius, Jeanne, Jennifer, Jimmy</t>
  </si>
  <si>
    <t xml:space="preserve"> Petronilla, Fulko, Mechthild, Felix, Hiltrud, Hilma, Helma, Petra, Aldo</t>
  </si>
  <si>
    <t xml:space="preserve"> Hortensia, Justin, Simeon, Ronan, Justinus, Konrad, Silke, Caroline, Winston, Nikodemus</t>
  </si>
  <si>
    <t xml:space="preserve"> Marzellinus, Petrus, Armin, Blandina, Erasmus, Eugen, Stephan, Marcellinus, Blandia, Odo</t>
  </si>
  <si>
    <t xml:space="preserve"> Chlothilde, Klothilde, Morand, Kevin, Konstantin, Karl, Karoline, Hildburg, Silvia, Silvana, Mathias, Matthias, Johannes</t>
  </si>
  <si>
    <t xml:space="preserve"> Christa, Quirin, Werner, Eva, Franz, Hubert</t>
  </si>
  <si>
    <t xml:space="preserve"> Reginald, Hildebrand, Ferdinand, Bonifatius, Fulger, Adelar, Winfrid</t>
  </si>
  <si>
    <t xml:space="preserve"> Claudius, Claudia, Norbert, Falko, Philipp, Gilbert, Bertrand, Kevin</t>
  </si>
  <si>
    <t xml:space="preserve"> Gottschalk, Gottlieb, Robert, Justus, Antonius, Gianelli, Maria, Gerko, Anna, Anita</t>
  </si>
  <si>
    <t xml:space="preserve"> Medard, Helga, Engelbert, Maria, Giselbert, Medardus, Wilhelm, Gisbert, Ilga, Mirijam</t>
  </si>
  <si>
    <t xml:space="preserve"> Ephräm, Gratia, Primus, Felizian, Kolumba, Annemarie, Anna Maria, Ephraim, Grazia, Diana</t>
  </si>
  <si>
    <t xml:space="preserve"> Diana, Bardo, Gerlach, Oliva, Margareta, Heinrich, Heinz, Olivia</t>
  </si>
  <si>
    <t xml:space="preserve"> Barnabas, Rimbert, Aleydis, Adelheid, Alice, Jolanta, Rosa-Maria, Paula, Johannes</t>
  </si>
  <si>
    <t xml:space="preserve"> Leo, Mercedes, Guido, Eskil, Odulf</t>
  </si>
  <si>
    <t xml:space="preserve"> Anton, Bernhard, Antonius, Gerhard, Victorin, Randolf, Rambert, Tobias</t>
  </si>
  <si>
    <t xml:space="preserve"> Meinrad, Gottschalk, Hartwig, Ebbo, Richard, Burkhard, Buko</t>
  </si>
  <si>
    <t xml:space="preserve"> Vitus, Veit, Lothar, Bernhard, Gebhard, Klara, Rosa, Gebhard, Germaine</t>
  </si>
  <si>
    <t xml:space="preserve"> Aurelian, Benno, Quirin, Julietta, Kunigunde, Lutgard</t>
  </si>
  <si>
    <t xml:space="preserve"> Rainer, Elisabeth, Adolf, Alena, Herwig, Fulko, Volkmar, Volker, Euphemia, Ramwold</t>
  </si>
  <si>
    <t xml:space="preserve"> Euphemia, Arnulf, Markus, Marcellanius, Constanze, Maria, Marina, Elisabeth, Herta, Alexandria, Felizius, Isabella</t>
  </si>
  <si>
    <t xml:space="preserve"> Romuald, Elisabeth, Modest, Gervasius, Juliana, Andreas, Michelina</t>
  </si>
  <si>
    <t xml:space="preserve"> Adalbert, Benigna, Albertine, Theresia, Margarete, Margrete, Margot, Menrich, Florentina, Florence, Benita</t>
  </si>
  <si>
    <t xml:space="preserve"> Ralf, Alois, Alban, Radulf,  Aloisius, Engelmund, Albin</t>
  </si>
  <si>
    <t xml:space="preserve"> Thomas, Albin, Eberhard, Paulin, John, Sighild, Paulinus, Christina, Christine, Ortrud, Wim</t>
  </si>
  <si>
    <t xml:space="preserve"> Edeltraud, Peter, Joseph, Josef, Maria, Marion, Marie</t>
  </si>
  <si>
    <t xml:space="preserve"> Jens, Johannes, Hannes, Reingard, Dietger, Theodulf, Wilhelm, Iwan</t>
  </si>
  <si>
    <t xml:space="preserve"> Eleonore, Prosper, Dorothea, Heinrich, Burkhard, Burchard, Doris, Eleonora, Wilhelm, Emil</t>
  </si>
  <si>
    <t xml:space="preserve"> Vigilius, Johannes, Paulus, Johann, Paul, Anthelm</t>
  </si>
  <si>
    <t xml:space="preserve"> Cyrill, Heimo, Hemma, Wilhelm, Harald, Benvenutio, Samson, Daniel, Heimrad</t>
  </si>
  <si>
    <t xml:space="preserve"> Irenäus, Diethild, Ekkehard, Gero, Paul, Eckard, Senta, Heimo</t>
  </si>
  <si>
    <t xml:space="preserve"> Petra, Beatrix, Petrus, Paulus, Gero, Judith, Salome, Peter, Elwin, Paul</t>
  </si>
  <si>
    <t xml:space="preserve"> Otto, Theobald, Ernst, Erentrud, Donatus, Bertram, Adolf, Erentrud</t>
  </si>
  <si>
    <t xml:space="preserve"> Dietrich, Eckart, Theobald, Rumbold, Regina, Aaron</t>
  </si>
  <si>
    <t xml:space="preserve"> Wiltrud, Petrus, Bernhardin, Maria, Peter, Jakob, Ruzo</t>
  </si>
  <si>
    <t xml:space="preserve"> Thomas, Raimund, Cornelius, Horst, Leo, Anatol</t>
  </si>
  <si>
    <t xml:space="preserve"> Ulrike, Wilhelm, Uwe, Elisabeth, Ulrich, Berta, Hatto, Bernold, Werner, Bertha, Isabel, Bruno, Else, Matto</t>
  </si>
  <si>
    <t xml:space="preserve"> Anton Maria, Lätizia, Albrecht, Marietta, Kyrilla, Zaccaria, Wilhelm</t>
  </si>
  <si>
    <t xml:space="preserve"> Isias, Maria, Marietta, Petrus, Dominica, Isaias</t>
  </si>
  <si>
    <t xml:space="preserve"> Willibald, Edelburg, Edda, Udo, Walfried</t>
  </si>
  <si>
    <t xml:space="preserve"> Theobald, Kilian, Edgar, Eugenius, Eugen, Amalie, Adolf, Hadrian</t>
  </si>
  <si>
    <t xml:space="preserve"> Johannes, Wigfrid, Agilolf, Eleonore, Veronika, Veronica, Gottfried, Hannes, Hermine, Pauline, Melanie, Adrian, Jakob</t>
  </si>
  <si>
    <t xml:space="preserve"> Erich, Knud, Alexander, Engelbert, Erik, Knut, Etto, Maurgen, Olaf, Sandra, Sascha</t>
  </si>
  <si>
    <t xml:space="preserve"> Sigisbert, Oliver, Benedikt, Olga, Rachel, Pius</t>
  </si>
  <si>
    <t xml:space="preserve"> Felix, Sigisbert, Johannes, Andreas, Eleonore, Henriette, Nabor, Siegbert</t>
  </si>
  <si>
    <t xml:space="preserve"> Arno, Heike, Horst, Heinrich, Silas, Mildred, Joel, Sara, Bertold, Kunigunde, Sarah, Sybille, Johannes</t>
  </si>
  <si>
    <t xml:space="preserve"> Bruno, Roland, Ulrich, Vinzenz, Angelina, Boswin, Wanda, Camillo</t>
  </si>
  <si>
    <t xml:space="preserve"> Egon, Waldemar, Bonaventura, Wladimir, Donald, Egino, Bernhard, Björn, David, Anne-Marie</t>
  </si>
  <si>
    <t xml:space="preserve"> Carmen, Irmgard, Elvira, Reinhild, Elke, Milo, Irmengard, Monulf, Volkhard</t>
  </si>
  <si>
    <t xml:space="preserve"> Marina, Alexius, Alex, Charlotte, Gabriele, Koloman, Martina, Donata, Leo, Hedwig</t>
  </si>
  <si>
    <t xml:space="preserve"> Arnulf, Arnold, Bruno, Friedrich, Ottilie, Odilla, Radiana</t>
  </si>
  <si>
    <t xml:space="preserve"> Rufina, Bernold, Theodor, Theodoros, Bernulf, Marina, Justa</t>
  </si>
  <si>
    <t xml:space="preserve"> Margit, Annegret, Elias, Margareta, Leon-Ignace, Marina, Margaretha, Margot, Volkmar, Wilmar, Bernhard, Betz, Wilmar</t>
  </si>
  <si>
    <t xml:space="preserve"> Arbogast, Daniela, Laurentius, Daniel, Florentius</t>
  </si>
  <si>
    <t xml:space="preserve"> Marlene, Magdalena, Maria, Verena, Eberhard, Magdalene, Plato, Laurentius, Wanda</t>
  </si>
  <si>
    <t xml:space="preserve"> Birgitta, Liborius, Apollinaris, Birgit, Gitta, Britta, Bella</t>
  </si>
  <si>
    <t xml:space="preserve"> Kerstin, Christoph, Christine, Siglind, Gerburg, Luise, Kunigunde, Christina, Siglinde, Louise</t>
  </si>
  <si>
    <t xml:space="preserve"> Jacqueline, Jakobus, Thea, Thomas, Jakob, Herta, Valentina, Urs, Jascha</t>
  </si>
  <si>
    <t xml:space="preserve"> Antje, Annette, Anita, Anna, Joachim, Gloriosa, Christiane, Anja, Luise, Titus, Nina, Gloria, Bartolomea</t>
  </si>
  <si>
    <t xml:space="preserve"> Bertold, Natalie, Magnerich, Rudolf, Natalia, Berthold, Konrad, Christian</t>
  </si>
  <si>
    <t xml:space="preserve"> Ada, Benno, Beatus, Bantus, Innozenz, Samson, Nazarius, Celsus, Viktor, Beat, Adele</t>
  </si>
  <si>
    <t xml:space="preserve"> Olaf, Beate, Martha, Lucilla, Flora, Ladislaus, Beatrix, Urban</t>
  </si>
  <si>
    <t xml:space="preserve"> Ingeborg, Petrus, Bado, Wiltrud, Beatrix, Julitta, Batho, Trixa</t>
  </si>
  <si>
    <t xml:space="preserve"> Ignatius, German, Hermann, Goswin, Elisabeth</t>
  </si>
  <si>
    <t xml:space="preserve"> Alfons Maria, Petrus, Ulrich, Abel, Kenneth, Kined, Julian, Uwe</t>
  </si>
  <si>
    <t xml:space="preserve"> Eusebius, Stephan, Adriana, Agnes, Gunzo</t>
  </si>
  <si>
    <t xml:space="preserve"> Nikodemus, Lydia, Benno, Burchhard, Petrus, Bernhard, August</t>
  </si>
  <si>
    <t xml:space="preserve"> Johannes, Rainer, Reinhard, Dominikus, Sigrid, Cecilia</t>
  </si>
  <si>
    <t xml:space="preserve"> Dominika, Oswald, Stanislaus, Nonna, Dominica, Dominik, Abel</t>
  </si>
  <si>
    <t xml:space="preserve"> Gilbert, Hermann, Berta, Alice, Christi, Jaquelline, Angelique</t>
  </si>
  <si>
    <t xml:space="preserve"> Kajetan, Afra, Juliana, Donatus, Sixtus, Friedrich, Albert, Juliane</t>
  </si>
  <si>
    <t xml:space="preserve"> Altmann, Dominikus, Cyriakus, Dominique, Domingo, Gerhard, Elgar, Ugolina, Hartwig</t>
  </si>
  <si>
    <t xml:space="preserve"> Edith, Edda, Roland, Roman, Hanna, Hademar, Franz</t>
  </si>
  <si>
    <t xml:space="preserve"> Astrid, Lorenz, Laurentius, Laurenz, Lars, Erich, Erik, Erika, Anastasia</t>
  </si>
  <si>
    <t xml:space="preserve"> Klara, Susanna, Donald, Nikolaus, Philomena, Tiburtius, Susanne, Luise, Nicole, Nicolaus</t>
  </si>
  <si>
    <t xml:space="preserve"> Radegund, Johannes, Karl, Hilaria, Eberhard, Innozenz, Hilaria, Eusebius, Michael, Andreas,  Radiava</t>
  </si>
  <si>
    <t xml:space="preserve"> Hippolyt, Gertrud, Gerold, Wigbert, Kassian, Ludolf, Markus, Gertud, Marko, Marco</t>
  </si>
  <si>
    <t xml:space="preserve"> Athanasia, Maximilian, Meinhard, Eberhard</t>
  </si>
  <si>
    <t xml:space="preserve"> Mechthild, Assunta, Rupert, Johann, Adam, Alfred, Arnulf, Bernd, Christian, Steven, Steffen, Stefanie, Stephanie, Theodor, Rochus, Maria, Ruprecht</t>
  </si>
  <si>
    <t xml:space="preserve"> Rochus, Stephan, Theodor, Christian, Stefan, Steffen, Stefanie,  Stephanie, Beatrix</t>
  </si>
  <si>
    <t xml:space="preserve"> Benedikta, Hyazinth, Jutta, Johanna, Clara, Gudrun, Amor, Benedikte</t>
  </si>
  <si>
    <t xml:space="preserve"> Reinald, Helena, Claudia, Helene, Eileen, Elena, Ilka, Hella, Ilona, Jelka, Jelena, Leonhard, Paula</t>
  </si>
  <si>
    <t xml:space="preserve"> Sebald, Charitas, Johannes, Reginlind, Johann, Sebaldus, Sixtus, Bert, Cecilia, Emilia, Julius, Ulf</t>
  </si>
  <si>
    <t xml:space="preserve"> Ronald, Bernhard, Samuel, Oswin, Bernd, Hugo</t>
  </si>
  <si>
    <t xml:space="preserve"> Pius, Maximilian, Pius, Balduin, Gratia, Pia, Baldwin</t>
  </si>
  <si>
    <t xml:space="preserve"> Lätizia, Regina, Sigfrid, Arnulf, Timotheus, Siegfried, Siegrid, Tim, Timo</t>
  </si>
  <si>
    <t xml:space="preserve"> Rosa, Richild, Matthias, Isa, Philipp</t>
  </si>
  <si>
    <t xml:space="preserve"> Michaela, Bartholomäus, Karl, Emilie, Emilia, Johanna, Karoline, Armanda, Isolde</t>
  </si>
  <si>
    <t xml:space="preserve"> Ludwig, Elvira, Josef, Patricia, Ebba, Christoph, Miriam, Joseph, Luis, Grella, Lutz</t>
  </si>
  <si>
    <t xml:space="preserve"> Miriam, Gregor, Margaretha, Patricia, Margarita, Elisabeth, Wulfina</t>
  </si>
  <si>
    <t xml:space="preserve"> Cäsar, Monika, Gebhard, Mona, Margareta, Gerhard, Agnes</t>
  </si>
  <si>
    <t xml:space="preserve"> Augustinus, Elmar, Adelind, Augustin, Hermes, Vivian</t>
  </si>
  <si>
    <t xml:space="preserve"> Sabina, Theodora, Beatrix, Sabine, Verona, Candida, Beatrice, Johannes</t>
  </si>
  <si>
    <t xml:space="preserve"> Heribert, Amadeus, Rebekka, Felix, Benjamin, Ingeborg, Alma, Inka</t>
  </si>
  <si>
    <t xml:space="preserve"> Raimund, Paulin, Wala, Isabella, Anja, Astrid, Sieglinde</t>
  </si>
  <si>
    <t xml:space="preserve"> Noemi, Aegidius, Harald, Verena, Ruth, Alois, Ägidius</t>
  </si>
  <si>
    <t xml:space="preserve"> Ingrid, Emmerich, Franz, René, Tobias, Nicolai, Oliver, Apollinaris, Jean, Jaques</t>
  </si>
  <si>
    <t xml:space="preserve"> Degenhard, Gregor, Sophie, Otto, Hermann, Hertha, Rudolf, Sonja, Sophia</t>
  </si>
  <si>
    <t xml:space="preserve"> Hermine, Rosemarie, Sven, Ida, Iris, Rosalia, Swidbert, Irmgard, Rosa, Antonius, Hadwig</t>
  </si>
  <si>
    <t xml:space="preserve"> Roswitha, Maria Theres, Albert, Herkules, Theodor, Theresia, Hermine, Maria</t>
  </si>
  <si>
    <t xml:space="preserve"> Magnus, Gundolf, Theobald, Beata, Beate, Alex, Alexa, Eskil, Bertram</t>
  </si>
  <si>
    <t xml:space="preserve"> Dieter, Otto, Judith, Dietrich, Markus, Melchior, Regina, Adula, Stefan, Stephan, Ralf, Ralph, Giovanni</t>
  </si>
  <si>
    <t xml:space="preserve"> Hadrian, Maria, Adrian, Korbinian, Franz, Alan, Serafina, Alain, Allan, Berlina, Serge, Petrus</t>
  </si>
  <si>
    <t xml:space="preserve"> Otmar, Orthold, Gorgonius, Jakob, Bernhard, Peter, Pédro, Edgar, Petrus</t>
  </si>
  <si>
    <t xml:space="preserve"> Nikolaus, Theodard, Diethard, Edgar, Isabella, Carlos, Coleta, Monika, Nicole, Niels</t>
  </si>
  <si>
    <t xml:space="preserve"> Maternus, Ludwig, Aldemar, Willibert, Josef, Helga, Felix, Regula, Elmar, Lois, Lulin, Wilbert</t>
  </si>
  <si>
    <t xml:space="preserve"> Rebekka, Nadine, Marion, Marianne, Jessica, Maria, Eberhard, Guido, Degenhard, Gerfried, Gerlinde, Maxim, Marlies, Marika, Marilyn, Deinhard, </t>
  </si>
  <si>
    <t xml:space="preserve"> Johannes, Tobias, Notburg, Amatus, Notburga, Maria</t>
  </si>
  <si>
    <t xml:space="preserve"> Dolores, Albert, Kornelius, Cornelius, Caterina, Jens, Johannes</t>
  </si>
  <si>
    <t xml:space="preserve"> Melitta, Roland, Josef, Oranna, Ludmilla, Dolores, Katharina, Lolita</t>
  </si>
  <si>
    <t xml:space="preserve"> Cornelius, Kornelius, Cyprian, Julia, Hadwart, Edith, Victor, Ludmilla, Lucia, Martin</t>
  </si>
  <si>
    <t xml:space="preserve"> Robert, Hildegard, Ariane, Lambert, Dolores, Ariadne, Raso, Unno</t>
  </si>
  <si>
    <t xml:space="preserve"> Richardis, Lambert, Josef, Ricarda, Giuseppe</t>
  </si>
  <si>
    <t xml:space="preserve"> Wilhelmine, Theodor, Igor, Albert, Bertold, Januarius, Wilma, Arnulf, Lucia, Luzia, Berthold, Thorsten</t>
  </si>
  <si>
    <t xml:space="preserve"> Eustachius, Henri, Susanne, Fausta, Hertha, Warin, Wiro</t>
  </si>
  <si>
    <t xml:space="preserve"> Matthäus, Debora, Jonas, Deborah, Maureen, Mattheu</t>
  </si>
  <si>
    <t xml:space="preserve"> Moritz, Mauritius, Emmeram, Gunthild, Canditus, Victor, Otto, Udo, Gunhild, Gunilla, Gundula, Emmeran</t>
  </si>
  <si>
    <t xml:space="preserve"> Linus, Thekla, Lutwin, Basin, Rotrud, Gerhild, Helene, Rotraud, Elena, Bastin, Henrieka</t>
  </si>
  <si>
    <t xml:space="preserve"> Mercedes, Rupert, Virgil, Gerhard, Hermann, Gislar, Robert, Herma</t>
  </si>
  <si>
    <t xml:space="preserve"> Nikolaus, Firmin, Wigger, Petrus, Klaus, Niklas, Nikola, Sergej, Aurelia, Gottfried</t>
  </si>
  <si>
    <t xml:space="preserve"> Kosmas, Damian, Eugenia, Kaspar, Meinhard, Meingold, Cosmas, Cosima, Eugenie, Justine, Victoria</t>
  </si>
  <si>
    <t xml:space="preserve"> Thilo, Vinzenz, Hiltrud, Kjeld, Dietrich, Helmtrud, Dirk</t>
  </si>
  <si>
    <t xml:space="preserve"> Wenzel, Lioba, Dietmar, Thekla, Gislar, Konny, Tim, Adelrich</t>
  </si>
  <si>
    <t xml:space="preserve"> Gabriele, Michael, Gabriel, Raphael, Michaela, Gabriela, Gabi, Raphaela, Konrad, Johannes</t>
  </si>
  <si>
    <t xml:space="preserve"> Hieronymus, Urs, Viktor, Sophie, Theresia, Leopard, Victor, Vicky, Sophia, Jerôme, Siegmund, Thessa, Thesi</t>
  </si>
  <si>
    <t xml:space="preserve"> Ludwin, Theresia, Remigius, Werner, Allowin, Giselbert, Franz, Emanuel, Manuel</t>
  </si>
  <si>
    <t xml:space="preserve"> Jakob, Leodegar, Gottfried, Thomav, Beregis, Jacqueline, Jaime, Perez, Petra</t>
  </si>
  <si>
    <t xml:space="preserve"> Ewald, Ludgar, Niketius, Udo, Irmgard, Uli, Irma, Gerhard, Gerd, Bianca</t>
  </si>
  <si>
    <t xml:space="preserve"> Franz, Aurea, Franco, Aura, Thesa, Tessa, Edwin, Jovian, Quentin</t>
  </si>
  <si>
    <t xml:space="preserve"> Flavia, Meinolf, Galla, Attila, Placido, Raimund, Herwig, Meino, Plaze, Timerlin</t>
  </si>
  <si>
    <t xml:space="preserve"> René, Adalbero, Bruno, Jakob, Isidor, Konrad, Renato, Renate, Brunhild, Nicoletta, Maria-Francesca</t>
  </si>
  <si>
    <t xml:space="preserve"> Gerold, Rosa, Georg, Justina, Marcus, Marc, Rosamunde, Rosana, Rosario, Jörg, Ernst, Bacchus</t>
  </si>
  <si>
    <t xml:space="preserve"> Simeon, Gunther, Demetrius, Günther, Günter, Gunnar, Hugo, Laura, Anna, Amok, Pelagius, Abe, Arnold, Manuela, Sara, Sybille</t>
  </si>
  <si>
    <t xml:space="preserve"> Dionysius, Günther, Abraham, Sara, Johannes, Sibylle, Arnuald, Sibylla, Gunther</t>
  </si>
  <si>
    <t xml:space="preserve">  Gereon, Viktor, Jakob, Tuto, Kassius, Florentius, Franz, Vico, Daniel, Daniela, Florentinus,  Jacques, Nuncia, Toto</t>
  </si>
  <si>
    <t xml:space="preserve"> Bruno, Quirin, Brun, Edelburga, Jakob, Burkhard, Alexander, Gummar, Jakobine, Meinhard, Sascha, Sandro, Lex, Edda, Manuela</t>
  </si>
  <si>
    <t xml:space="preserve"> Maximilian, Edwin, Gottfried, Bernhard, Herlinde, Serafin, Horst, Bernd</t>
  </si>
  <si>
    <t xml:space="preserve"> Theophil, Eduard, Andreas, Reginbald, Koloman, Sintbert, Aurelia, Lubentius, Gerald, Edward, Andre, Belinda</t>
  </si>
  <si>
    <t xml:space="preserve"> Kalixtus, Burkhard, Hildegund, Alan, Fortunata, Kallistus, Hedwig, Herta, Paul, Justus, Buso, Alain, Fortuna</t>
  </si>
  <si>
    <t xml:space="preserve"> Teresa, Aurelia, Hedwig, Theresia, Thea, Thekla, Herfried, Helma, Willa, Wilma</t>
  </si>
  <si>
    <t xml:space="preserve"> Gallus, Bertrand, Gerhard, Margareta, Hedwig, Hedda, Sophie</t>
  </si>
  <si>
    <t xml:space="preserve"> Ignatius, Anselm, Rudolf, Augusta, Marie-Louis</t>
  </si>
  <si>
    <t xml:space="preserve"> Lukas, Gwenn, Burchhard, Gwendolin, Petrus, Justus, Justis, Isaak, Jennifer</t>
  </si>
  <si>
    <t xml:space="preserve"> Isaak, Jean, Paul, Petrus, Frieda, Frida, Laura, Paolo</t>
  </si>
  <si>
    <t xml:space="preserve">  Wendelin, Vitalis, Wanda, Boscardin, Maria, Irina, Anna, Jessika</t>
  </si>
  <si>
    <t xml:space="preserve"> Clementine, Ursula, Ulla, Irmtrud, Irmtraud, Celina, Rosina</t>
  </si>
  <si>
    <t xml:space="preserve"> Cordula, Corinna, Salome, Kordula, Ingobert, Blandina, Cora, Ingo, Ingbert, Wigand, Selma</t>
  </si>
  <si>
    <t xml:space="preserve"> Jakobus, Johannes, Richmut, Oda, Severin, Ignatius, Severin, Romanus, Richmund, Heinrich</t>
  </si>
  <si>
    <t xml:space="preserve"> Antonius, Albert, Anton, Aloisius, Alois, Thaddäus, Gilbert, Nathan</t>
  </si>
  <si>
    <t xml:space="preserve"> Crispin, Krispin, Ludwig, Daria, Chrysanth, Chrysanthus, Lutz, Luise, Margareta, Arnold, Krispin</t>
  </si>
  <si>
    <t xml:space="preserve"> Armand, Wigand, Amandus, Witta, Josephine, Sigibald, Demetrius, Amanda, Albin</t>
  </si>
  <si>
    <t xml:space="preserve"> Wolfhard, Klara, Sabina, Manfred, Christa</t>
  </si>
  <si>
    <t xml:space="preserve"> Simon, Alfred, Judas, Fred, Georg, Thaddäus</t>
  </si>
  <si>
    <t xml:space="preserve"> Berengar, Narzissus, Margarete, Jolanda, Ermelind, Melinda, Linda, Grete, Ingold</t>
  </si>
  <si>
    <t xml:space="preserve">  Dietger, Alfons, Dorothea, Angelo, Berno, Thöger</t>
  </si>
  <si>
    <t xml:space="preserve"> Wolfgang, Notburga, Quintin, Elisabeth, Christoph</t>
  </si>
  <si>
    <t xml:space="preserve">  Sigurd, Rupert, Harald, Luitpold, Boso, Wolfhold, Arthur, Bertold, Rainer, Gudrun</t>
  </si>
  <si>
    <t xml:space="preserve">  Angela, Willibold, Margareta, Margot, Tobias, Ambros</t>
  </si>
  <si>
    <t xml:space="preserve">  Pirmin, Hubert, Silvia, Martin, Ida, Marian, Bertold, Johannes, Malachias, Victorin, Winfried</t>
  </si>
  <si>
    <t xml:space="preserve">  Karl, Gregor, Reinhard, Karla, Carola, Franziska, Charles, Charlotte, Lolita</t>
  </si>
  <si>
    <t xml:space="preserve">  Emmerich, Berthild, Bernhard, Elisabeth, Emerich, Zacharias, Berthilda, Bertila, Hardy</t>
  </si>
  <si>
    <t xml:space="preserve">  Leonhard, Rudolf, Christine, Kerstin, Sybille, Rolf, Nina, Tina</t>
  </si>
  <si>
    <t xml:space="preserve">  Willibrord, Engelbert, Karina, Ernst, Gisbert, Bert, Berta, Erna, Carina, Giso, Brunhild</t>
  </si>
  <si>
    <t xml:space="preserve">  Gottfried, Gregor, Johannes, Gottfried, Martin, Claudio</t>
  </si>
  <si>
    <t xml:space="preserve">  Aurel, Theodor, Roland, Theodora, Ted, Georg, Aurelius, Herfried, Elisabeth, Randolf, Ranulf</t>
  </si>
  <si>
    <t xml:space="preserve"> Leo, Justus, Andreas, Leonie, Jens, Johannes</t>
  </si>
  <si>
    <t xml:space="preserve">  Martin, Martina, Theodor, Theodora, Agnes, Heinrich, Senta, Menas</t>
  </si>
  <si>
    <t xml:space="preserve">  Kunibert, Diégo, Christian, Emil, René, Josaphat, Lewin, Diego</t>
  </si>
  <si>
    <t xml:space="preserve">  Diego, Stanislaus, Wilhelm, Briktius, Nikolaus, Karl, Helmut, Helmes, Sieghard, Traude, Eugen, Livia</t>
  </si>
  <si>
    <t xml:space="preserve">  Alberich, Sidonius, Bernhard, Albrecht, Nikolaus, Laurentius, Sidonie</t>
  </si>
  <si>
    <t xml:space="preserve">  Leopold, Albert, Leopoldine, Arthur, Ilona, Wilfried, Helena, Marino</t>
  </si>
  <si>
    <t xml:space="preserve">  Margareta, Otmar, Margarete, Margarita, Margarite, Hugo, Walter, Edmund, Albert</t>
  </si>
  <si>
    <t xml:space="preserve">  Gertrud, Hiltrud, Viktoria, Hilda, Salome, Hugo, Hilda, Bettina, Gregor, Victoria, Florian, Florin</t>
  </si>
  <si>
    <t xml:space="preserve">  Odo, Roman, Karolina, Otto, Leonhard, Gerung, Aldo, Philippine</t>
  </si>
  <si>
    <t xml:space="preserve">  Bettina, Elisabeth, Mechthild, Suitger, David, Lisa, Lisbeth, Elisa, Else, Sissy, Isabell, Sven, Alice</t>
  </si>
  <si>
    <t xml:space="preserve"> Korbinian, Bernward, Edmund, Felix, Felicia</t>
  </si>
  <si>
    <t xml:space="preserve">  Johannes, Manuel, Amalia, Amélie, Alma, Rufus, Gelasius, Maria</t>
  </si>
  <si>
    <t xml:space="preserve">  Cäcilia, Cäcilie, Sibylle, Sheila, Philemon, Salvator</t>
  </si>
  <si>
    <t xml:space="preserve">  Klemens, Kolumban, Felizitas, Detlev, Clemens, Margareta, Detlef, Felicia, Felicitas, Adam</t>
  </si>
  <si>
    <t xml:space="preserve">  Modest, Flora, Johannes, Kurt, Konrad, Herta, Hertha, Hildo, Maria, Florence, Albert, Chrysogonus, Hitto, Jasmin, Modestus</t>
  </si>
  <si>
    <t xml:space="preserve">  Katharina, Egbert, Elisabeth, Niels, Karin, Kira, Elsbeth, Bernold, Margaretha, Imma</t>
  </si>
  <si>
    <t xml:space="preserve">  Konrad, Adalbert, Albert, Johannes, Ida, Annelise, Leonhard, Sebald, Bertger, Delphine, Kornelia, Anna-Elisabeth</t>
  </si>
  <si>
    <t xml:space="preserve">  Oda, Ute, Jakob, Gaston, Odette, Albine, Bilhild, Vitus, Virgil, Modestus</t>
  </si>
  <si>
    <t xml:space="preserve">  Berta, Gunther, Günther, Gunnar, Gregor, Jakob, Brandon</t>
  </si>
  <si>
    <t xml:space="preserve">  Jolanda, Friedrich, Franz-Joseph, Christine, Jutta, Friederike, Walter, Kerstin</t>
  </si>
  <si>
    <t xml:space="preserve"> Andreas, Andrea, Volkert, Gerwald, Emming, Folkard, Benjamin</t>
  </si>
  <si>
    <t xml:space="preserve">  Bianca, Edmund, Natalie, Eligius, Charles, Blanka, Blanca, Natascha, Marinus</t>
  </si>
  <si>
    <t xml:space="preserve">  Lucius, Bibiana, Johannes, Angela, Jan, Silverius, Luzius, Lutz, Paulina</t>
  </si>
  <si>
    <t xml:space="preserve">  Franz, Emma, Gerlind, Johann Nepom, Xaver, Gerlinde, Sola, Attala, Jason, Modestus</t>
  </si>
  <si>
    <t xml:space="preserve">  Johannes, Barbara, Adolf, Osmund, Christian, Bärbel, Alf, Azzo</t>
  </si>
  <si>
    <t xml:space="preserve">  Anno, Attala, Sola, Hartwich, Herwig, Reginhard, Gerald, Hartwig, Reinhard, Niels, Regino</t>
  </si>
  <si>
    <t xml:space="preserve">  Nicole, Nikolaus, Dionysia, Henrika, Klaus, Kai, Heike, Henrike, Denise</t>
  </si>
  <si>
    <t xml:space="preserve">  Ambrosius, Gerald, Gerda, Josefa, Farah, Benedetta, Bros</t>
  </si>
  <si>
    <t xml:space="preserve">  Immakulata, Sabina, Elfriede, Edith, Romarich, Konstantin</t>
  </si>
  <si>
    <t xml:space="preserve">  Edith, Dieter, Eucharius, Liborius, Petrus, Pierre, Valerie, Anastasia, Silvana</t>
  </si>
  <si>
    <t xml:space="preserve"> Eulalia, Diethard, Bruno, Angelina, Jürgen, Hansjürgen, Hansjörg, Johann-Georg, Emma</t>
  </si>
  <si>
    <t xml:space="preserve">  Damasus, Tassilo, Richer, David, Arthur, Daniel</t>
  </si>
  <si>
    <t xml:space="preserve">  Johanna, Vizelin, Hartmann, Dietrich, Ida, Konrad, Franziska, Janine, Dieter, Diether</t>
  </si>
  <si>
    <t xml:space="preserve">  Odilia, Luzia, Ottilie, Jobst, Jost, Benno, Edda, Emo</t>
  </si>
  <si>
    <t xml:space="preserve">  Johannes, Franziska, Bertold, Berthold, Bert</t>
  </si>
  <si>
    <t xml:space="preserve">  Nina, Christiane, Carlo, Silvia, Paola, Virginia, Wunibald</t>
  </si>
  <si>
    <t xml:space="preserve">  Ado, Sturmius, Dietrich, Adelheid, Heidi, Elke, Tanko</t>
  </si>
  <si>
    <t xml:space="preserve">  Jolanda, Lazarus, Olympia, Johannes</t>
  </si>
  <si>
    <t xml:space="preserve">  Philipp, Margarita, Luise, Wunibald, Gatian, Edgar</t>
  </si>
  <si>
    <t xml:space="preserve">  Petrus, Benjamin, Konrad, Urban V , Peter, Petra, Susanna, Thea, Juda, Konny, Kuno</t>
  </si>
  <si>
    <t xml:space="preserve"> Regina, Heinrich, Hoger, Heinrich, Julius, Eugen, Elke, Eido, Vitus, Dominikus</t>
  </si>
  <si>
    <t xml:space="preserve">  Peter, Richard, Hagar, Thomas, Ingomar, Bazela, Petrus Canisius, Johannes</t>
  </si>
  <si>
    <t xml:space="preserve">  Jutta, Marian, Bertheid, Flavian, Franziska</t>
  </si>
  <si>
    <t xml:space="preserve">  Yvonne, Dagobert, Viktoria, Johannes, Ivo, Victoria, Gregor, Gaubald, Thorlak, Hartmann</t>
  </si>
  <si>
    <t xml:space="preserve">  Adele, Adam, Eva, Hanno, Adelbert, Erko, Hans, Irmina</t>
  </si>
  <si>
    <t xml:space="preserve">  Natal, Eugenia, Anastasia, Petrus, Josefina</t>
  </si>
  <si>
    <t xml:space="preserve">  Stephanie, Stephan, Richlinde, Stephanus, Stefan, Senta, Richlind</t>
  </si>
  <si>
    <t xml:space="preserve">  Johannes, Fabiola, Walto, Christina, Fabiola, Ezzo, Rudger</t>
  </si>
  <si>
    <t xml:space="preserve">  Julia, Hermann, Otto, Hermine, Franz, Franco, Irmina, Theodor, Julius, Kaspar</t>
  </si>
  <si>
    <t xml:space="preserve">  Thomas, Tamara, David, Lothar, Tommy, Reginbert</t>
  </si>
  <si>
    <t xml:space="preserve"> Germar, Felix, Egwin</t>
  </si>
  <si>
    <t xml:space="preserve">  Silvester, Melanie, Appolonia, Kolumba, Catherine, Katharina, Luitfried, Marius, Maro, Odilo</t>
  </si>
  <si>
    <t>NAMESTAGE</t>
  </si>
  <si>
    <t>Graue Felder = Eingabefelder</t>
  </si>
  <si>
    <t>Palmsonntag</t>
  </si>
  <si>
    <t>MONAT</t>
  </si>
  <si>
    <t>TAG</t>
  </si>
  <si>
    <t>J M T</t>
  </si>
  <si>
    <t xml:space="preserve">J M </t>
  </si>
  <si>
    <t>Staatsfeiertag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</si>
  <si>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</si>
  <si>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</si>
  <si>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</si>
  <si>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</si>
  <si>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</si>
  <si>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</si>
  <si>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</si>
  <si>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</si>
  <si>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</si>
  <si>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</si>
  <si>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</si>
  <si>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</si>
  <si>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</si>
  <si>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</si>
  <si>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</si>
  <si>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</si>
  <si>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</si>
  <si>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</si>
  <si>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</si>
  <si>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</si>
  <si>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</si>
  <si>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</si>
  <si>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</si>
  <si>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</si>
  <si>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</si>
  <si>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</si>
  <si>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</si>
  <si>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</si>
  <si>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</si>
  <si>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</si>
  <si>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</si>
  <si>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Maria Himmelf.</t>
  </si>
  <si>
    <t>Maria Empf.</t>
  </si>
  <si>
    <t>Faschingdienstag</t>
  </si>
  <si>
    <t>APRIL</t>
  </si>
  <si>
    <t>AUGUST</t>
  </si>
  <si>
    <t>SEPTEMBER</t>
  </si>
  <si>
    <t>NOVEMBER</t>
  </si>
  <si>
    <t>Monatsberechnung</t>
  </si>
  <si>
    <t>Nationalfeiertag</t>
  </si>
  <si>
    <t>DOKU</t>
  </si>
  <si>
    <t>Ostern (Formel 2000 - 2099) Gausche Formel</t>
  </si>
  <si>
    <t>Jahr</t>
  </si>
  <si>
    <t>Datum Ostersonntag</t>
  </si>
  <si>
    <t>Schaltjahre</t>
  </si>
  <si>
    <t>Alle Jahre die durch 4 Teilbar sind.</t>
  </si>
  <si>
    <t>Bei glatten Jahrhunderten durch 400 teilbar zB. 2000; 2400;2800</t>
  </si>
  <si>
    <t>Variable Feiertage</t>
  </si>
  <si>
    <t xml:space="preserve">Aschermittwoch  </t>
  </si>
  <si>
    <t>46 Tage vor Ostersonntag</t>
  </si>
  <si>
    <t xml:space="preserve">  2 Tage vor Ostersonntag</t>
  </si>
  <si>
    <t xml:space="preserve">  1 Tag nach Ostersonntag</t>
  </si>
  <si>
    <t>Chr. Himmelfahrt</t>
  </si>
  <si>
    <t>39 Tage nach Ostersonntag</t>
  </si>
  <si>
    <t>Pfingstensonntag</t>
  </si>
  <si>
    <t>49 Tage nach Ostersonntag</t>
  </si>
  <si>
    <t>Pingstmontag</t>
  </si>
  <si>
    <t>50 Tage nach Ostersonntag</t>
  </si>
  <si>
    <t xml:space="preserve">Fronleichnam </t>
  </si>
  <si>
    <t>60 Tage nach Ostersonntag</t>
  </si>
  <si>
    <t>2. Sonntag im Mai</t>
  </si>
  <si>
    <t>Ausnahme: 2. Sonntag im Mai ist Pfingstsonntag,
dann ist Muttertag am 1.Sonntag im Mai.</t>
  </si>
  <si>
    <t>1. Adventsonntag</t>
  </si>
  <si>
    <t>4 Sonntage vor Christtag</t>
  </si>
  <si>
    <t>Hl.3 Könige</t>
  </si>
  <si>
    <t>Mar.Himmelf.</t>
  </si>
  <si>
    <t>Nationalfeiert.</t>
  </si>
  <si>
    <t>Hl. Abend</t>
  </si>
  <si>
    <t>Kalender 1900 - 9999</t>
  </si>
  <si>
    <t>JANUARY</t>
  </si>
  <si>
    <t>FEBRUARY</t>
  </si>
  <si>
    <t>MARCH</t>
  </si>
  <si>
    <t>MAY</t>
  </si>
  <si>
    <t>JUNE</t>
  </si>
  <si>
    <t>JULY</t>
  </si>
  <si>
    <t>OCTOBER</t>
  </si>
  <si>
    <t>DECEMBER</t>
  </si>
  <si>
    <t>Date</t>
  </si>
  <si>
    <t>Week</t>
  </si>
  <si>
    <t>PARACHUTING &amp; SKYDIVING SEASON</t>
  </si>
  <si>
    <t>Parachute-Ski</t>
  </si>
  <si>
    <t>Meetings</t>
  </si>
  <si>
    <t>Austrian Competitions</t>
  </si>
  <si>
    <t>FAI First Category Events</t>
  </si>
  <si>
    <t>Skydive World Cup Series</t>
  </si>
  <si>
    <t>ISSA World Cup Series</t>
  </si>
  <si>
    <t>Speed Skydiving Nationals</t>
  </si>
  <si>
    <t>DIPC</t>
  </si>
  <si>
    <t>Others</t>
  </si>
  <si>
    <t>ISC Plenary Meeting Riad KSA</t>
  </si>
  <si>
    <t>FAI WCS PS St. Johann AUT</t>
  </si>
  <si>
    <t>FAI WC+ECS IS DY Bouc-Bel-Air FRA</t>
  </si>
  <si>
    <t>FAI WC+ECS IS FS Lesquin</t>
  </si>
  <si>
    <t>FAI WCS ST&amp;AL SVK</t>
  </si>
  <si>
    <t>FAI WCS ST&amp;AL Spiska Nova VES SVK</t>
  </si>
  <si>
    <t>FAI WCS Wingsuit Flying Lake Elsinore USA</t>
  </si>
  <si>
    <t>FAI WCS FS, AE, SP, CP Eloy AZ USA</t>
  </si>
  <si>
    <t>ISSA WCS Fano ITA</t>
  </si>
  <si>
    <t>SUI IS Nationals</t>
  </si>
  <si>
    <t>GER IS Nationals Berlin</t>
  </si>
  <si>
    <t>CZE IS Nationals</t>
  </si>
  <si>
    <t>FIN IS Nationals</t>
  </si>
  <si>
    <t>FRA IS Nationals</t>
  </si>
  <si>
    <t>Benelux IS Nationals</t>
  </si>
  <si>
    <t>SWE IS Nationals</t>
  </si>
  <si>
    <t>IS WS Charleroi</t>
  </si>
  <si>
    <t>IS WS Milan ITA</t>
  </si>
  <si>
    <t>IS WS Sidney AUS</t>
  </si>
  <si>
    <t>IS WS Potiers FRA</t>
  </si>
  <si>
    <t>SDWCS Corbase FRA</t>
  </si>
  <si>
    <t>SDWCS Lesce Bled SLO</t>
  </si>
  <si>
    <t>SDWCS Strakonice CZE</t>
  </si>
  <si>
    <t>SDWCS Belluno ITA</t>
  </si>
  <si>
    <t>SDWCS Thalgau AUT</t>
  </si>
  <si>
    <t>ÖM WS Fromberg AUT</t>
  </si>
  <si>
    <t>ÖM+Pink CP Open Klatovy CZE</t>
  </si>
  <si>
    <t xml:space="preserve">ÖSTM ÖM FS, VFS, AE SP </t>
  </si>
  <si>
    <t>SiTa AUT</t>
  </si>
  <si>
    <t>SiTa DVF GER</t>
  </si>
  <si>
    <t>Dolomiti Cup ITA</t>
  </si>
  <si>
    <t>CZE ST+AL Nationals Pilsen</t>
  </si>
  <si>
    <t>Prijedor AL Open BIH</t>
  </si>
  <si>
    <t>ALHradec CZE</t>
  </si>
  <si>
    <t xml:space="preserve"> World Pops Meet 4 FS, 10 FS Speed, AL, SAL,  ... Piotrkow Trybunalski POL</t>
  </si>
  <si>
    <t>SUI AL Locarno</t>
  </si>
  <si>
    <t>SDWCS Locarno SUI</t>
  </si>
  <si>
    <t>SLS AUT</t>
  </si>
  <si>
    <t>Para-Cross Freistadt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</si>
</sst>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ddd"/>
    <numFmt numFmtId="165" formatCode="dd/\ mmmm"/>
    <numFmt numFmtId="166" formatCode="dddd"/>
    <numFmt numFmtId="167" formatCode="dd/mm"/>
    <numFmt numFmtId="168" formatCode="[$-407]d/\ mmmm\ yyyy;@"/>
    <numFmt numFmtId="169" formatCode="dd/&quot; &quot;:mmmm"/>
    <numFmt numFmtId="170" formatCode="[$-407]d/\ mmm/;@"/>
    <numFmt numFmtId="171" formatCode="mmmm"/>
    <numFmt numFmtId="172" formatCode="[$-407]\ mmmm"/>
    <numFmt numFmtId="173" formatCode="[$-C07]d/mmmm\ yyyy;@"/>
    <numFmt numFmtId="174" formatCode="dd/mm/yyyy;@"/>
    <numFmt numFmtId="175" formatCode="d/m;@"/>
    <numFmt numFmtId="176" formatCode="[$-C07]dddd\,\ dd/\ mmmm\ yyyy;@"/>
  </numFmts>
  <fonts count="32" x14ac:knownFonts="1">
    <font>
      <sz val="10"/>
      <name val="Arial"/>
    </font>
    <font>
      <sz val="10"/>
      <name val="Arial"/>
      <family val="2"/>
    </font>
    <font>
      <b/>
      <sz val="10"/>
      <color indexed="10"/>
      <name val="Arial"/>
      <family val="2"/>
    </font>
    <font>
      <sz val="8"/>
      <name val="Arial"/>
      <family val="2"/>
    </font>
    <font>
      <b/>
      <sz val="14"/>
      <name val="Arial"/>
      <family val="2"/>
    </font>
    <font>
      <sz val="10"/>
      <name val="Arial"/>
      <family val="2"/>
    </font>
    <font>
      <u/>
      <sz val="10"/>
      <color indexed="12"/>
      <name val="Arial"/>
      <family val="2"/>
    </font>
    <font>
      <sz val="10"/>
      <color indexed="9"/>
      <name val="Arial"/>
      <family val="2"/>
    </font>
    <font>
      <b/>
      <sz val="12"/>
      <name val="Arial"/>
      <family val="2"/>
    </font>
    <font>
      <b/>
      <sz val="24"/>
      <name val="Arial"/>
      <family val="2"/>
    </font>
    <font>
      <b/>
      <sz val="28"/>
      <color indexed="9"/>
      <name val="Arial"/>
      <family val="2"/>
    </font>
    <font>
      <b/>
      <sz val="28"/>
      <name val="Arial"/>
      <family val="2"/>
    </font>
    <font>
      <b/>
      <sz val="18"/>
      <name val="Arial"/>
      <family val="2"/>
    </font>
    <font>
      <b/>
      <sz val="10"/>
      <name val="Arial"/>
      <family val="2"/>
    </font>
    <font>
      <b/>
      <sz val="22"/>
      <name val="Arial"/>
      <family val="2"/>
    </font>
    <font>
      <b/>
      <sz val="16"/>
      <name val="Arial"/>
      <family val="2"/>
    </font>
    <font>
      <b/>
      <sz val="9"/>
      <color indexed="23"/>
      <name val="Arial"/>
      <family val="2"/>
    </font>
    <font>
      <b/>
      <sz val="24"/>
      <color indexed="60"/>
      <name val="Arial"/>
      <family val="2"/>
    </font>
    <font>
      <b/>
      <sz val="10"/>
      <color indexed="23"/>
      <name val="Arial"/>
      <family val="2"/>
    </font>
    <font>
      <b/>
      <sz val="14"/>
      <color indexed="9"/>
      <name val="Arial"/>
      <family val="2"/>
    </font>
    <font>
      <sz val="6"/>
      <name val="Arial"/>
      <family val="2"/>
    </font>
    <font>
      <b/>
      <sz val="14"/>
      <color indexed="23"/>
      <name val="Arial"/>
      <family val="2"/>
    </font>
    <font>
      <b/>
      <sz val="14"/>
      <color indexed="10"/>
      <name val="Arial"/>
      <family val="2"/>
    </font>
    <font>
      <sz val="6"/>
      <name val="Arial"/>
      <family val="2"/>
    </font>
    <font>
      <sz val="10"/>
      <color indexed="23"/>
      <name val="Arial"/>
      <family val="2"/>
    </font>
    <font>
      <b/>
      <sz val="9"/>
      <name val="Arial"/>
      <family val="2"/>
    </font>
    <font>
      <sz val="36"/>
      <name val="Arial"/>
      <family val="2"/>
    </font>
    <font>
      <sz val="36"/>
      <color theme="0"/>
      <name val="Arial"/>
      <family val="2"/>
    </font>
    <font>
      <sz val="10"/>
      <color theme="0"/>
      <name val="Arial"/>
      <family val="2"/>
    </font>
    <font>
      <sz val="10"/>
      <color rgb="FFFF0000"/>
      <name val="Arial"/>
      <family val="2"/>
    </font>
    <font>
      <sz val="9"/>
      <color theme="0"/>
      <name val="Arial"/>
      <family val="2"/>
    </font>
    <font>
      <sz val="9"/>
      <name val="Arial"/>
      <family val="2"/>
    </font>
  </fonts>
  <fills count="1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theme="4"/>
        <bgColor indexed="64"/>
      </patternFill>
    </fill>
    <fill>
      <patternFill patternType="solid">
        <fgColor rgb="FFF2716E"/>
        <bgColor indexed="64"/>
      </patternFill>
    </fill>
    <fill>
      <patternFill patternType="solid">
        <fgColor rgb="FF7030A0"/>
        <bgColor indexed="64"/>
      </patternFill>
    </fill>
    <fill>
      <patternFill patternType="solid">
        <fgColor theme="0" tint="-0.499984740745262"/>
        <bgColor indexed="64"/>
      </patternFill>
    </fill>
    <fill>
      <patternFill patternType="solid">
        <fgColor rgb="FF00B0F0"/>
        <bgColor indexed="64"/>
      </patternFill>
    </fill>
    <fill>
      <patternFill patternType="solid">
        <fgColor theme="9"/>
        <bgColor indexed="64"/>
      </patternFill>
    </fill>
    <fill>
      <patternFill patternType="solid">
        <fgColor theme="4" tint="-0.499984740745262"/>
        <bgColor indexed="64"/>
      </patternFill>
    </fill>
    <fill>
      <patternFill patternType="solid">
        <fgColor rgb="FFFF0000"/>
        <bgColor indexed="64"/>
      </patternFill>
    </fill>
    <fill>
      <patternFill patternType="solid">
        <fgColor rgb="FFFFFF00"/>
        <bgColor indexed="64"/>
      </patternFill>
    </fill>
    <fill>
      <patternFill patternType="solid">
        <fgColor rgb="FFFB30FF"/>
        <bgColor indexed="64"/>
      </patternFill>
    </fill>
    <fill>
      <patternFill patternType="solid">
        <fgColor theme="5"/>
        <bgColor indexed="64"/>
      </patternFill>
    </fill>
  </fills>
  <borders count="42">
    <border>
      <left/>
      <right/>
      <top/>
      <bottom/>
      <diagonal/>
    </border>
    <border>
      <left style="thick">
        <color indexed="17"/>
      </left>
      <right/>
      <top style="thick">
        <color indexed="17"/>
      </top>
      <bottom/>
      <diagonal/>
    </border>
    <border>
      <left/>
      <right/>
      <top style="thick">
        <color indexed="17"/>
      </top>
      <bottom/>
      <diagonal/>
    </border>
    <border>
      <left/>
      <right style="thick">
        <color indexed="17"/>
      </right>
      <top style="thick">
        <color indexed="17"/>
      </top>
      <bottom/>
      <diagonal/>
    </border>
    <border>
      <left style="thick">
        <color indexed="17"/>
      </left>
      <right/>
      <top/>
      <bottom/>
      <diagonal/>
    </border>
    <border>
      <left/>
      <right style="thick">
        <color indexed="17"/>
      </right>
      <top/>
      <bottom/>
      <diagonal/>
    </border>
    <border>
      <left style="thin">
        <color indexed="64"/>
      </left>
      <right style="thin">
        <color indexed="64"/>
      </right>
      <top style="thin">
        <color indexed="64"/>
      </top>
      <bottom/>
      <diagonal/>
    </border>
    <border>
      <left style="thick">
        <color indexed="17"/>
      </left>
      <right/>
      <top/>
      <bottom style="thick">
        <color indexed="17"/>
      </bottom>
      <diagonal/>
    </border>
    <border>
      <left/>
      <right/>
      <top/>
      <bottom style="thick">
        <color indexed="17"/>
      </bottom>
      <diagonal/>
    </border>
    <border>
      <left/>
      <right style="thick">
        <color indexed="17"/>
      </right>
      <top/>
      <bottom style="thick">
        <color indexed="17"/>
      </bottom>
      <diagonal/>
    </border>
    <border>
      <left/>
      <right/>
      <top style="thick">
        <color indexed="64"/>
      </top>
      <bottom style="thick">
        <color indexed="64"/>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style="medium">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style="thick">
        <color indexed="64"/>
      </left>
      <right/>
      <top style="medium">
        <color indexed="64"/>
      </top>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64">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wrapText="1"/>
    </xf>
    <xf numFmtId="1" fontId="2" fillId="2" borderId="0" xfId="0" applyNumberFormat="1" applyFont="1" applyFill="1" applyAlignment="1">
      <alignment horizontal="center" vertical="center" wrapText="1"/>
    </xf>
    <xf numFmtId="0" fontId="2" fillId="2" borderId="0" xfId="0" applyFont="1" applyFill="1" applyAlignment="1">
      <alignment horizontal="left" vertical="center" wrapText="1"/>
    </xf>
    <xf numFmtId="167" fontId="2" fillId="2" borderId="0" xfId="0" applyNumberFormat="1" applyFont="1" applyFill="1" applyAlignment="1">
      <alignment horizontal="left" vertical="center" wrapText="1"/>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165" fontId="0" fillId="0" borderId="0" xfId="0" applyNumberFormat="1" applyAlignment="1">
      <alignment horizontal="left" vertical="center"/>
    </xf>
    <xf numFmtId="1" fontId="0" fillId="0" borderId="0" xfId="0" applyNumberFormat="1" applyAlignment="1">
      <alignment horizontal="left" vertical="center"/>
    </xf>
    <xf numFmtId="168" fontId="0" fillId="0" borderId="0" xfId="0" applyNumberFormat="1" applyAlignment="1">
      <alignment horizontal="left" vertical="center"/>
    </xf>
    <xf numFmtId="166" fontId="0" fillId="0" borderId="0" xfId="0" applyNumberFormat="1" applyAlignment="1">
      <alignment horizontal="left" vertical="center"/>
    </xf>
    <xf numFmtId="14" fontId="0" fillId="0" borderId="0" xfId="0" applyNumberFormat="1" applyAlignment="1">
      <alignment vertical="center"/>
    </xf>
    <xf numFmtId="0" fontId="0" fillId="0" borderId="0" xfId="0" applyAlignment="1">
      <alignment horizontal="center" vertical="center"/>
    </xf>
    <xf numFmtId="0" fontId="0" fillId="3" borderId="0" xfId="0" applyFill="1" applyAlignment="1">
      <alignment horizontal="left" vertical="center"/>
    </xf>
    <xf numFmtId="168" fontId="0" fillId="3" borderId="0" xfId="0" applyNumberFormat="1" applyFill="1" applyAlignment="1">
      <alignment horizontal="left" vertical="center"/>
    </xf>
    <xf numFmtId="166" fontId="0" fillId="3" borderId="0" xfId="0" applyNumberFormat="1" applyFill="1" applyAlignment="1">
      <alignment horizontal="left" vertical="center"/>
    </xf>
    <xf numFmtId="167" fontId="0" fillId="0" borderId="0" xfId="0" applyNumberFormat="1" applyAlignment="1">
      <alignment horizontal="left" vertical="center"/>
    </xf>
    <xf numFmtId="14" fontId="0" fillId="3" borderId="0" xfId="0" applyNumberFormat="1" applyFill="1" applyAlignment="1">
      <alignment vertical="center"/>
    </xf>
    <xf numFmtId="0" fontId="0" fillId="3" borderId="0" xfId="0" applyFill="1" applyAlignment="1">
      <alignment vertical="center"/>
    </xf>
    <xf numFmtId="0" fontId="5" fillId="0" borderId="0" xfId="0" applyFont="1" applyAlignment="1">
      <alignment horizontal="left"/>
    </xf>
    <xf numFmtId="0" fontId="1" fillId="0" borderId="0" xfId="1" applyFont="1" applyAlignment="1" applyProtection="1">
      <alignment horizontal="left"/>
    </xf>
    <xf numFmtId="0" fontId="7" fillId="0" borderId="0" xfId="0" applyFont="1" applyAlignment="1">
      <alignment vertical="center"/>
    </xf>
    <xf numFmtId="0" fontId="7" fillId="4" borderId="1" xfId="0" applyFont="1" applyFill="1" applyBorder="1" applyAlignment="1">
      <alignment vertical="center"/>
    </xf>
    <xf numFmtId="0" fontId="7" fillId="4" borderId="2" xfId="0" applyFont="1" applyFill="1" applyBorder="1" applyAlignment="1">
      <alignment vertical="center"/>
    </xf>
    <xf numFmtId="0" fontId="8" fillId="4" borderId="2" xfId="0" applyFont="1" applyFill="1" applyBorder="1" applyAlignment="1">
      <alignment vertical="center"/>
    </xf>
    <xf numFmtId="0" fontId="0" fillId="4" borderId="2" xfId="0" applyFill="1" applyBorder="1" applyAlignment="1">
      <alignment vertical="center"/>
    </xf>
    <xf numFmtId="0" fontId="0" fillId="4" borderId="2" xfId="0" applyFill="1" applyBorder="1" applyAlignment="1">
      <alignment horizontal="center" vertical="center"/>
    </xf>
    <xf numFmtId="0" fontId="0" fillId="4" borderId="3" xfId="0" applyFill="1" applyBorder="1" applyAlignment="1">
      <alignment vertical="center"/>
    </xf>
    <xf numFmtId="0" fontId="7" fillId="4" borderId="4" xfId="0" applyFont="1" applyFill="1" applyBorder="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4" borderId="5" xfId="0" applyFill="1" applyBorder="1" applyAlignment="1">
      <alignment vertical="center"/>
    </xf>
    <xf numFmtId="0" fontId="7" fillId="0" borderId="4" xfId="0" applyFont="1" applyBorder="1" applyAlignment="1">
      <alignment vertical="center"/>
    </xf>
    <xf numFmtId="0" fontId="9" fillId="0" borderId="5" xfId="0" applyFont="1" applyBorder="1" applyAlignment="1">
      <alignment horizontal="center" vertical="center"/>
    </xf>
    <xf numFmtId="0" fontId="9" fillId="4" borderId="5" xfId="0" applyFont="1" applyFill="1" applyBorder="1" applyAlignment="1">
      <alignment horizontal="center" vertical="center"/>
    </xf>
    <xf numFmtId="0" fontId="8" fillId="0" borderId="0" xfId="0" applyFont="1" applyAlignment="1">
      <alignment vertical="center"/>
    </xf>
    <xf numFmtId="0" fontId="0" fillId="0" borderId="5" xfId="0" applyBorder="1" applyAlignment="1">
      <alignment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4" borderId="5" xfId="0" applyFont="1" applyFill="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5" xfId="0" applyFont="1" applyBorder="1" applyAlignment="1">
      <alignment vertical="center"/>
    </xf>
    <xf numFmtId="0" fontId="4" fillId="4" borderId="5" xfId="0" applyFont="1" applyFill="1" applyBorder="1" applyAlignment="1">
      <alignment vertical="center"/>
    </xf>
    <xf numFmtId="166" fontId="8" fillId="0" borderId="0" xfId="0" applyNumberFormat="1" applyFont="1" applyAlignment="1">
      <alignment horizontal="left" vertical="center"/>
    </xf>
    <xf numFmtId="165" fontId="8" fillId="0" borderId="0" xfId="0" applyNumberFormat="1" applyFont="1" applyAlignment="1">
      <alignment horizontal="left" vertical="center"/>
    </xf>
    <xf numFmtId="1" fontId="8" fillId="0" borderId="0" xfId="0" applyNumberFormat="1" applyFont="1" applyAlignment="1">
      <alignment horizontal="center" vertical="center"/>
    </xf>
    <xf numFmtId="1" fontId="8" fillId="0" borderId="5" xfId="0" applyNumberFormat="1" applyFont="1" applyBorder="1" applyAlignment="1">
      <alignment horizontal="center" vertical="center"/>
    </xf>
    <xf numFmtId="1" fontId="8" fillId="4" borderId="5" xfId="0" applyNumberFormat="1" applyFont="1" applyFill="1" applyBorder="1" applyAlignment="1">
      <alignment horizontal="center" vertical="center"/>
    </xf>
    <xf numFmtId="0" fontId="9" fillId="0" borderId="0" xfId="0" applyFont="1" applyAlignment="1">
      <alignment horizontal="center" vertical="center"/>
    </xf>
    <xf numFmtId="0" fontId="0" fillId="4" borderId="4" xfId="0" applyFill="1" applyBorder="1" applyAlignment="1">
      <alignment vertical="center"/>
    </xf>
    <xf numFmtId="0" fontId="0" fillId="0" borderId="4" xfId="0" applyBorder="1" applyAlignment="1">
      <alignment vertical="center"/>
    </xf>
    <xf numFmtId="0" fontId="8" fillId="0" borderId="0" xfId="0" applyFont="1" applyAlignment="1">
      <alignment horizontal="center" vertical="center"/>
    </xf>
    <xf numFmtId="169" fontId="7" fillId="0" borderId="0" xfId="0" applyNumberFormat="1" applyFont="1" applyAlignment="1">
      <alignment vertical="center"/>
    </xf>
    <xf numFmtId="169" fontId="7" fillId="4" borderId="4" xfId="0" applyNumberFormat="1" applyFont="1" applyFill="1" applyBorder="1" applyAlignment="1">
      <alignment vertical="center"/>
    </xf>
    <xf numFmtId="169" fontId="7" fillId="0" borderId="4" xfId="0" applyNumberFormat="1" applyFont="1" applyBorder="1" applyAlignment="1">
      <alignment vertical="center"/>
    </xf>
    <xf numFmtId="0" fontId="12" fillId="0" borderId="0" xfId="0" applyFont="1" applyAlignment="1">
      <alignment vertical="center"/>
    </xf>
    <xf numFmtId="169" fontId="7" fillId="4" borderId="7" xfId="0" applyNumberFormat="1" applyFont="1" applyFill="1" applyBorder="1" applyAlignment="1">
      <alignment vertical="center"/>
    </xf>
    <xf numFmtId="169" fontId="7" fillId="4" borderId="8" xfId="0" applyNumberFormat="1" applyFont="1" applyFill="1" applyBorder="1" applyAlignment="1">
      <alignment vertical="center"/>
    </xf>
    <xf numFmtId="0" fontId="0" fillId="4" borderId="8" xfId="0" applyFill="1" applyBorder="1" applyAlignment="1">
      <alignment vertical="center"/>
    </xf>
    <xf numFmtId="0" fontId="0" fillId="4" borderId="8" xfId="0" applyFill="1" applyBorder="1" applyAlignment="1">
      <alignment horizontal="center" vertical="center"/>
    </xf>
    <xf numFmtId="0" fontId="0" fillId="4" borderId="9" xfId="0" applyFill="1" applyBorder="1" applyAlignment="1">
      <alignment vertical="center"/>
    </xf>
    <xf numFmtId="1" fontId="4" fillId="5" borderId="0" xfId="0" applyNumberFormat="1" applyFont="1" applyFill="1" applyAlignment="1">
      <alignment horizontal="center" vertical="center"/>
    </xf>
    <xf numFmtId="0" fontId="2" fillId="2" borderId="0" xfId="0" applyFont="1" applyFill="1" applyAlignment="1">
      <alignment vertical="center"/>
    </xf>
    <xf numFmtId="0" fontId="0" fillId="0" borderId="0" xfId="0" applyAlignment="1">
      <alignment horizontal="center"/>
    </xf>
    <xf numFmtId="168" fontId="0" fillId="5" borderId="0" xfId="0" applyNumberFormat="1" applyFill="1" applyAlignment="1">
      <alignment horizontal="center" vertical="center"/>
    </xf>
    <xf numFmtId="0" fontId="13" fillId="0" borderId="0" xfId="0" applyFont="1" applyAlignment="1">
      <alignment vertical="center"/>
    </xf>
    <xf numFmtId="0" fontId="5" fillId="0" borderId="12" xfId="0" applyFont="1" applyBorder="1" applyAlignment="1">
      <alignment vertical="center"/>
    </xf>
    <xf numFmtId="0" fontId="5" fillId="0" borderId="0" xfId="0" applyFont="1" applyAlignment="1">
      <alignment vertical="center"/>
    </xf>
    <xf numFmtId="0" fontId="20" fillId="0" borderId="0" xfId="0" applyFont="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1" fillId="0" borderId="0" xfId="0" applyFont="1" applyAlignment="1">
      <alignment vertical="center"/>
    </xf>
    <xf numFmtId="0" fontId="0" fillId="5" borderId="0" xfId="0" applyFill="1" applyAlignment="1">
      <alignment horizontal="center" vertical="center"/>
    </xf>
    <xf numFmtId="166" fontId="0" fillId="5" borderId="0" xfId="0" applyNumberFormat="1" applyFill="1" applyAlignment="1">
      <alignment horizontal="left" vertical="center"/>
    </xf>
    <xf numFmtId="172" fontId="0" fillId="0" borderId="0" xfId="0" applyNumberFormat="1" applyAlignment="1">
      <alignment horizontal="left" vertical="center"/>
    </xf>
    <xf numFmtId="173" fontId="0" fillId="5" borderId="0" xfId="0" applyNumberFormat="1" applyFill="1" applyAlignment="1">
      <alignment horizontal="center" vertical="center"/>
    </xf>
    <xf numFmtId="174" fontId="0" fillId="0" borderId="0" xfId="0" applyNumberFormat="1" applyAlignment="1">
      <alignment horizontal="left" vertical="center"/>
    </xf>
    <xf numFmtId="164" fontId="0" fillId="0" borderId="0" xfId="0" applyNumberFormat="1" applyAlignment="1">
      <alignment horizontal="left" vertical="center"/>
    </xf>
    <xf numFmtId="171" fontId="0" fillId="0" borderId="0" xfId="0" applyNumberFormat="1" applyAlignment="1">
      <alignment horizontal="left" vertical="center"/>
    </xf>
    <xf numFmtId="175" fontId="0" fillId="0" borderId="0" xfId="0" applyNumberFormat="1" applyAlignment="1">
      <alignment horizontal="left" vertical="center"/>
    </xf>
    <xf numFmtId="16" fontId="0" fillId="0" borderId="0" xfId="0" applyNumberFormat="1" applyAlignment="1">
      <alignment horizontal="left" vertical="center"/>
    </xf>
    <xf numFmtId="170" fontId="0" fillId="0" borderId="0" xfId="0" applyNumberFormat="1" applyAlignment="1">
      <alignment horizontal="left" vertical="center"/>
    </xf>
    <xf numFmtId="1" fontId="4" fillId="5" borderId="18" xfId="0" applyNumberFormat="1" applyFont="1" applyFill="1" applyBorder="1" applyAlignment="1" applyProtection="1">
      <alignment horizontal="center" vertical="center"/>
      <protection locked="0"/>
    </xf>
    <xf numFmtId="176" fontId="22" fillId="0" borderId="18" xfId="0" applyNumberFormat="1" applyFont="1" applyBorder="1" applyAlignment="1">
      <alignment horizontal="center" vertical="center"/>
    </xf>
    <xf numFmtId="0" fontId="4" fillId="7" borderId="18" xfId="0" applyFont="1" applyFill="1" applyBorder="1" applyAlignment="1">
      <alignment horizontal="center" vertical="center"/>
    </xf>
    <xf numFmtId="0" fontId="0" fillId="0" borderId="0" xfId="0" applyAlignment="1">
      <alignment horizontal="left" indent="1"/>
    </xf>
    <xf numFmtId="0" fontId="5" fillId="0" borderId="12" xfId="0" applyFont="1" applyBorder="1" applyAlignment="1">
      <alignment horizontal="center" vertical="center"/>
    </xf>
    <xf numFmtId="0" fontId="5" fillId="0" borderId="0" xfId="0" applyFont="1" applyAlignment="1">
      <alignment horizontal="center" vertical="center"/>
    </xf>
    <xf numFmtId="0" fontId="18" fillId="0" borderId="13" xfId="0" applyFont="1" applyBorder="1" applyAlignment="1">
      <alignment horizontal="center" vertical="center"/>
    </xf>
    <xf numFmtId="1" fontId="18" fillId="0" borderId="0" xfId="0" applyNumberFormat="1" applyFont="1" applyAlignment="1">
      <alignment horizontal="center" vertical="center"/>
    </xf>
    <xf numFmtId="0" fontId="5" fillId="0" borderId="19" xfId="0" applyFont="1" applyBorder="1" applyAlignment="1">
      <alignment horizontal="center" vertical="center"/>
    </xf>
    <xf numFmtId="0" fontId="4" fillId="0" borderId="11" xfId="0" applyFont="1" applyBorder="1" applyAlignment="1">
      <alignment vertical="center"/>
    </xf>
    <xf numFmtId="164" fontId="0" fillId="2" borderId="20" xfId="0" applyNumberFormat="1" applyFill="1" applyBorder="1" applyAlignment="1">
      <alignment horizontal="center"/>
    </xf>
    <xf numFmtId="49" fontId="0" fillId="2" borderId="21" xfId="0" applyNumberForma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23" fillId="2" borderId="16" xfId="0" applyFont="1" applyFill="1" applyBorder="1" applyAlignment="1">
      <alignment vertical="center"/>
    </xf>
    <xf numFmtId="0" fontId="23" fillId="2" borderId="17" xfId="0" applyFont="1" applyFill="1" applyBorder="1" applyAlignment="1">
      <alignment vertical="center"/>
    </xf>
    <xf numFmtId="0" fontId="0" fillId="2" borderId="16" xfId="0" applyFill="1" applyBorder="1"/>
    <xf numFmtId="0" fontId="0" fillId="2" borderId="17" xfId="0" applyFill="1" applyBorder="1"/>
    <xf numFmtId="0" fontId="0" fillId="2" borderId="22" xfId="0" applyFill="1" applyBorder="1"/>
    <xf numFmtId="0" fontId="0" fillId="2" borderId="23" xfId="0" applyFill="1" applyBorder="1"/>
    <xf numFmtId="164" fontId="0" fillId="0" borderId="20" xfId="0" applyNumberFormat="1" applyBorder="1" applyAlignment="1">
      <alignment horizontal="center"/>
    </xf>
    <xf numFmtId="164" fontId="0" fillId="0" borderId="21" xfId="0" applyNumberFormat="1" applyBorder="1" applyAlignment="1">
      <alignment horizontal="center"/>
    </xf>
    <xf numFmtId="164" fontId="0" fillId="0" borderId="16" xfId="0" applyNumberFormat="1" applyBorder="1" applyAlignment="1">
      <alignment horizontal="center"/>
    </xf>
    <xf numFmtId="164" fontId="0" fillId="0" borderId="17" xfId="0" applyNumberFormat="1" applyBorder="1" applyAlignment="1">
      <alignment horizontal="center"/>
    </xf>
    <xf numFmtId="164" fontId="0" fillId="0" borderId="22" xfId="0" applyNumberFormat="1" applyBorder="1" applyAlignment="1">
      <alignment horizontal="center"/>
    </xf>
    <xf numFmtId="164" fontId="0" fillId="0" borderId="23" xfId="0" applyNumberFormat="1" applyBorder="1" applyAlignment="1">
      <alignment horizontal="center"/>
    </xf>
    <xf numFmtId="1" fontId="18" fillId="0" borderId="13" xfId="0" applyNumberFormat="1" applyFont="1" applyBorder="1" applyAlignment="1">
      <alignment horizontal="center" vertical="center"/>
    </xf>
    <xf numFmtId="1" fontId="18" fillId="2" borderId="16" xfId="0" applyNumberFormat="1" applyFont="1" applyFill="1" applyBorder="1" applyAlignment="1">
      <alignment horizontal="center"/>
    </xf>
    <xf numFmtId="1" fontId="18" fillId="2" borderId="17" xfId="0" applyNumberFormat="1" applyFont="1" applyFill="1" applyBorder="1" applyAlignment="1">
      <alignment horizontal="center"/>
    </xf>
    <xf numFmtId="1" fontId="24" fillId="0" borderId="16" xfId="0" applyNumberFormat="1" applyFont="1" applyBorder="1" applyAlignment="1">
      <alignment horizontal="center"/>
    </xf>
    <xf numFmtId="1" fontId="24" fillId="0" borderId="17" xfId="0" applyNumberFormat="1" applyFont="1" applyBorder="1" applyAlignment="1">
      <alignment horizontal="center"/>
    </xf>
    <xf numFmtId="164" fontId="23" fillId="0" borderId="16" xfId="0" applyNumberFormat="1" applyFont="1" applyBorder="1" applyAlignment="1">
      <alignment horizontal="left"/>
    </xf>
    <xf numFmtId="0" fontId="4" fillId="0" borderId="24" xfId="0" applyFont="1" applyBorder="1" applyAlignment="1">
      <alignment vertical="center"/>
    </xf>
    <xf numFmtId="0" fontId="5" fillId="0" borderId="19" xfId="0" applyFont="1" applyBorder="1" applyAlignment="1">
      <alignment horizontal="right" vertical="center"/>
    </xf>
    <xf numFmtId="164" fontId="20" fillId="0" borderId="16" xfId="0" applyNumberFormat="1" applyFont="1" applyBorder="1" applyAlignment="1">
      <alignment horizontal="left"/>
    </xf>
    <xf numFmtId="164" fontId="20" fillId="0" borderId="17" xfId="0" applyNumberFormat="1" applyFont="1" applyBorder="1" applyAlignment="1">
      <alignment horizontal="left"/>
    </xf>
    <xf numFmtId="164" fontId="20" fillId="0" borderId="22" xfId="0" applyNumberFormat="1" applyFont="1" applyBorder="1" applyAlignment="1">
      <alignment horizontal="left"/>
    </xf>
    <xf numFmtId="164" fontId="20" fillId="0" borderId="23" xfId="0" applyNumberFormat="1" applyFont="1" applyBorder="1" applyAlignment="1">
      <alignment horizontal="left"/>
    </xf>
    <xf numFmtId="1" fontId="18" fillId="0" borderId="16" xfId="0" applyNumberFormat="1" applyFont="1" applyBorder="1" applyAlignment="1">
      <alignment horizontal="center"/>
    </xf>
    <xf numFmtId="1" fontId="18" fillId="0" borderId="17" xfId="0" applyNumberFormat="1" applyFont="1" applyBorder="1" applyAlignment="1">
      <alignment horizontal="center"/>
    </xf>
    <xf numFmtId="0" fontId="13" fillId="0" borderId="0" xfId="0" applyFont="1" applyAlignment="1">
      <alignment horizontal="center" vertical="center"/>
    </xf>
    <xf numFmtId="1" fontId="16" fillId="0" borderId="16" xfId="0" applyNumberFormat="1" applyFont="1" applyBorder="1" applyAlignment="1">
      <alignment horizontal="center"/>
    </xf>
    <xf numFmtId="1" fontId="16" fillId="0" borderId="17" xfId="0" applyNumberFormat="1" applyFont="1" applyBorder="1" applyAlignment="1">
      <alignment horizontal="center"/>
    </xf>
    <xf numFmtId="0" fontId="16" fillId="0" borderId="13" xfId="0" applyFont="1" applyBorder="1" applyAlignment="1">
      <alignment horizontal="center" vertical="center"/>
    </xf>
    <xf numFmtId="0" fontId="25" fillId="0" borderId="0" xfId="0" applyFont="1" applyAlignment="1">
      <alignment horizontal="center" vertical="center"/>
    </xf>
    <xf numFmtId="0" fontId="21" fillId="0" borderId="13" xfId="0" applyFont="1" applyBorder="1" applyAlignment="1">
      <alignment horizontal="center" vertical="center"/>
    </xf>
    <xf numFmtId="164" fontId="0" fillId="0" borderId="25" xfId="0" applyNumberFormat="1" applyBorder="1" applyAlignment="1">
      <alignment horizontal="center"/>
    </xf>
    <xf numFmtId="164" fontId="0" fillId="0" borderId="26" xfId="0" applyNumberFormat="1" applyBorder="1" applyAlignment="1">
      <alignment horizontal="center"/>
    </xf>
    <xf numFmtId="164" fontId="0" fillId="2" borderId="25" xfId="0" applyNumberFormat="1" applyFill="1" applyBorder="1" applyAlignment="1">
      <alignment horizontal="center"/>
    </xf>
    <xf numFmtId="49" fontId="0" fillId="2" borderId="26" xfId="0" applyNumberFormat="1" applyFill="1" applyBorder="1" applyAlignment="1">
      <alignment horizontal="center"/>
    </xf>
    <xf numFmtId="164" fontId="0" fillId="0" borderId="27" xfId="0" applyNumberFormat="1" applyBorder="1" applyAlignment="1">
      <alignment horizontal="center"/>
    </xf>
    <xf numFmtId="1" fontId="24" fillId="0" borderId="14" xfId="0" applyNumberFormat="1" applyFont="1" applyBorder="1" applyAlignment="1">
      <alignment horizontal="center"/>
    </xf>
    <xf numFmtId="164" fontId="0" fillId="0" borderId="14" xfId="0" applyNumberFormat="1" applyBorder="1" applyAlignment="1">
      <alignment horizontal="center"/>
    </xf>
    <xf numFmtId="164" fontId="0" fillId="0" borderId="28" xfId="0" applyNumberFormat="1" applyBorder="1" applyAlignment="1">
      <alignment horizontal="center"/>
    </xf>
    <xf numFmtId="0" fontId="0" fillId="0" borderId="13" xfId="0" applyBorder="1"/>
    <xf numFmtId="0" fontId="0" fillId="0" borderId="14" xfId="0" applyBorder="1"/>
    <xf numFmtId="0" fontId="13" fillId="0" borderId="0" xfId="0" applyFont="1" applyAlignment="1">
      <alignment horizontal="center"/>
    </xf>
    <xf numFmtId="0" fontId="13" fillId="0" borderId="14" xfId="0" applyFont="1" applyBorder="1" applyAlignment="1">
      <alignment horizontal="center"/>
    </xf>
    <xf numFmtId="164" fontId="0" fillId="0" borderId="29" xfId="0" applyNumberFormat="1" applyBorder="1" applyAlignment="1">
      <alignment horizontal="center"/>
    </xf>
    <xf numFmtId="164" fontId="20" fillId="0" borderId="14" xfId="0" applyNumberFormat="1" applyFont="1" applyBorder="1" applyAlignment="1">
      <alignment horizontal="left"/>
    </xf>
    <xf numFmtId="164" fontId="20" fillId="0" borderId="28" xfId="0" applyNumberFormat="1" applyFont="1" applyBorder="1" applyAlignment="1">
      <alignment horizontal="left"/>
    </xf>
    <xf numFmtId="164" fontId="0" fillId="0" borderId="0" xfId="0" applyNumberFormat="1" applyAlignment="1">
      <alignment horizontal="center"/>
    </xf>
    <xf numFmtId="0" fontId="0" fillId="0" borderId="14" xfId="0" applyBorder="1" applyAlignment="1">
      <alignment horizontal="center"/>
    </xf>
    <xf numFmtId="1" fontId="18" fillId="0" borderId="14" xfId="0" applyNumberFormat="1" applyFont="1" applyBorder="1" applyAlignment="1">
      <alignment horizontal="center"/>
    </xf>
    <xf numFmtId="0" fontId="25" fillId="0" borderId="0" xfId="0" applyFont="1" applyAlignment="1">
      <alignment horizontal="center"/>
    </xf>
    <xf numFmtId="0" fontId="25" fillId="0" borderId="14" xfId="0" applyFont="1" applyBorder="1" applyAlignment="1">
      <alignment horizontal="center"/>
    </xf>
    <xf numFmtId="164" fontId="0" fillId="0" borderId="30" xfId="0" applyNumberFormat="1" applyBorder="1" applyAlignment="1">
      <alignment horizontal="center"/>
    </xf>
    <xf numFmtId="164" fontId="0" fillId="0" borderId="31" xfId="0" applyNumberFormat="1" applyBorder="1" applyAlignment="1">
      <alignment horizontal="center"/>
    </xf>
    <xf numFmtId="0" fontId="0" fillId="2" borderId="30" xfId="0" applyFill="1" applyBorder="1"/>
    <xf numFmtId="0" fontId="0" fillId="2" borderId="31" xfId="0" applyFill="1" applyBorder="1"/>
    <xf numFmtId="164" fontId="0" fillId="0" borderId="32" xfId="0" applyNumberFormat="1" applyBorder="1" applyAlignment="1">
      <alignment horizontal="center"/>
    </xf>
    <xf numFmtId="0" fontId="4" fillId="0" borderId="10" xfId="0" applyFont="1" applyBorder="1" applyAlignment="1">
      <alignment vertical="center"/>
    </xf>
    <xf numFmtId="164" fontId="0" fillId="2" borderId="12" xfId="0" applyNumberFormat="1" applyFill="1" applyBorder="1" applyAlignment="1">
      <alignment horizontal="center"/>
    </xf>
    <xf numFmtId="1" fontId="18" fillId="2" borderId="13" xfId="0" applyNumberFormat="1" applyFont="1" applyFill="1" applyBorder="1" applyAlignment="1">
      <alignment horizontal="center"/>
    </xf>
    <xf numFmtId="0" fontId="23" fillId="2" borderId="13" xfId="0" applyFont="1" applyFill="1" applyBorder="1" applyAlignment="1">
      <alignment vertical="center"/>
    </xf>
    <xf numFmtId="0" fontId="0" fillId="2" borderId="13" xfId="0" applyFill="1" applyBorder="1"/>
    <xf numFmtId="0" fontId="0" fillId="2" borderId="33" xfId="0" applyFill="1" applyBorder="1"/>
    <xf numFmtId="164" fontId="0" fillId="0" borderId="34" xfId="0" applyNumberFormat="1" applyBorder="1" applyAlignment="1">
      <alignment horizontal="center"/>
    </xf>
    <xf numFmtId="1" fontId="18" fillId="0" borderId="13" xfId="0" applyNumberFormat="1" applyFont="1" applyBorder="1" applyAlignment="1">
      <alignment horizontal="center"/>
    </xf>
    <xf numFmtId="164" fontId="23" fillId="0" borderId="13" xfId="0" applyNumberFormat="1" applyFont="1" applyBorder="1" applyAlignment="1">
      <alignment horizontal="left"/>
    </xf>
    <xf numFmtId="164" fontId="0" fillId="0" borderId="13" xfId="0" applyNumberFormat="1" applyBorder="1" applyAlignment="1">
      <alignment horizontal="center"/>
    </xf>
    <xf numFmtId="164" fontId="0" fillId="0" borderId="33" xfId="0" applyNumberFormat="1" applyBorder="1" applyAlignment="1">
      <alignment horizontal="center"/>
    </xf>
    <xf numFmtId="164" fontId="20" fillId="0" borderId="13" xfId="0" applyNumberFormat="1" applyFont="1" applyBorder="1" applyAlignment="1">
      <alignment horizontal="left"/>
    </xf>
    <xf numFmtId="164" fontId="20" fillId="0" borderId="33" xfId="0" applyNumberFormat="1" applyFont="1" applyBorder="1" applyAlignment="1">
      <alignment horizontal="left"/>
    </xf>
    <xf numFmtId="164" fontId="0" fillId="2" borderId="34" xfId="0" applyNumberFormat="1" applyFill="1" applyBorder="1" applyAlignment="1">
      <alignment horizontal="center"/>
    </xf>
    <xf numFmtId="0" fontId="18" fillId="2" borderId="13" xfId="0" applyFont="1" applyFill="1" applyBorder="1" applyAlignment="1">
      <alignment horizontal="center"/>
    </xf>
    <xf numFmtId="164" fontId="0" fillId="0" borderId="15" xfId="0" applyNumberFormat="1" applyBorder="1" applyAlignment="1">
      <alignment horizontal="center"/>
    </xf>
    <xf numFmtId="168" fontId="0" fillId="3" borderId="0" xfId="0" applyNumberFormat="1" applyFill="1" applyAlignment="1">
      <alignment horizontal="left"/>
    </xf>
    <xf numFmtId="1" fontId="18" fillId="0" borderId="0" xfId="0" applyNumberFormat="1" applyFont="1" applyAlignment="1">
      <alignment horizontal="right" vertical="center"/>
    </xf>
    <xf numFmtId="0" fontId="18" fillId="0" borderId="0" xfId="0" applyFont="1" applyAlignment="1">
      <alignment horizontal="right" vertical="center"/>
    </xf>
    <xf numFmtId="0" fontId="18" fillId="0" borderId="13" xfId="0" applyFont="1" applyBorder="1" applyAlignment="1">
      <alignment vertical="center"/>
    </xf>
    <xf numFmtId="0" fontId="3" fillId="0" borderId="12" xfId="0" applyFont="1" applyBorder="1" applyAlignment="1">
      <alignment vertical="center"/>
    </xf>
    <xf numFmtId="0" fontId="16" fillId="0" borderId="0" xfId="0" applyFont="1" applyAlignment="1">
      <alignment horizontal="right" vertical="center"/>
    </xf>
    <xf numFmtId="0" fontId="29" fillId="0" borderId="0" xfId="0" applyFont="1" applyAlignment="1">
      <alignment vertical="center"/>
    </xf>
    <xf numFmtId="0" fontId="17" fillId="0" borderId="0" xfId="0" applyFont="1" applyAlignment="1">
      <alignment horizontal="center" vertical="center"/>
    </xf>
    <xf numFmtId="0" fontId="1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6" borderId="0" xfId="0" applyFont="1" applyFill="1" applyAlignment="1">
      <alignment horizontal="center" vertical="center"/>
    </xf>
    <xf numFmtId="1" fontId="11" fillId="5" borderId="0" xfId="0" applyNumberFormat="1" applyFont="1" applyFill="1" applyAlignment="1" applyProtection="1">
      <alignment horizontal="center" vertical="center"/>
      <protection locked="0"/>
    </xf>
    <xf numFmtId="0" fontId="12" fillId="0" borderId="0" xfId="0" applyFont="1" applyAlignment="1">
      <alignment horizontal="center" vertic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22" fillId="0" borderId="0" xfId="0" applyFont="1" applyAlignment="1">
      <alignment horizontal="center" vertical="center"/>
    </xf>
    <xf numFmtId="0" fontId="15" fillId="0" borderId="0" xfId="0" applyFont="1" applyAlignment="1">
      <alignment horizontal="center" vertical="center"/>
    </xf>
    <xf numFmtId="1" fontId="11" fillId="5" borderId="0" xfId="0" applyNumberFormat="1" applyFont="1" applyFill="1" applyAlignment="1" applyProtection="1">
      <alignment horizontal="center"/>
      <protection locked="0"/>
    </xf>
    <xf numFmtId="1" fontId="28" fillId="11" borderId="16" xfId="0" applyNumberFormat="1" applyFont="1" applyFill="1" applyBorder="1" applyAlignment="1">
      <alignment horizontal="center"/>
    </xf>
    <xf numFmtId="0" fontId="28" fillId="11" borderId="0" xfId="0" applyFont="1" applyFill="1" applyAlignment="1">
      <alignment horizontal="center"/>
    </xf>
    <xf numFmtId="0" fontId="28" fillId="11" borderId="17" xfId="0" applyFont="1" applyFill="1" applyBorder="1" applyAlignment="1">
      <alignment horizontal="center"/>
    </xf>
    <xf numFmtId="0" fontId="30" fillId="11" borderId="0" xfId="0" applyFont="1" applyFill="1" applyAlignment="1">
      <alignment horizontal="center" vertical="center"/>
    </xf>
    <xf numFmtId="0" fontId="28" fillId="18" borderId="16" xfId="0" applyFont="1" applyFill="1" applyBorder="1" applyAlignment="1">
      <alignment horizontal="center" vertical="center"/>
    </xf>
    <xf numFmtId="0" fontId="28" fillId="18" borderId="0" xfId="0" applyFont="1" applyFill="1" applyAlignment="1">
      <alignment horizontal="center" vertical="center"/>
    </xf>
    <xf numFmtId="0" fontId="0" fillId="18" borderId="0" xfId="0" applyFill="1" applyAlignment="1">
      <alignment horizontal="center" vertical="center"/>
    </xf>
    <xf numFmtId="0" fontId="0" fillId="18" borderId="17" xfId="0" applyFill="1" applyBorder="1" applyAlignment="1">
      <alignment horizontal="center" vertical="center"/>
    </xf>
    <xf numFmtId="0" fontId="0" fillId="0" borderId="0" xfId="0"/>
    <xf numFmtId="0" fontId="0" fillId="0" borderId="17" xfId="0" applyBorder="1"/>
    <xf numFmtId="0" fontId="0" fillId="0" borderId="0" xfId="0" applyAlignment="1">
      <alignment horizontal="center" vertical="center"/>
    </xf>
    <xf numFmtId="0" fontId="0" fillId="0" borderId="17" xfId="0" applyBorder="1" applyAlignment="1">
      <alignment horizontal="center" vertical="center"/>
    </xf>
    <xf numFmtId="164" fontId="28" fillId="18" borderId="16" xfId="0" applyNumberFormat="1" applyFont="1" applyFill="1" applyBorder="1" applyAlignment="1">
      <alignment horizontal="center"/>
    </xf>
    <xf numFmtId="0" fontId="28" fillId="18" borderId="0" xfId="0" applyFont="1" applyFill="1" applyAlignment="1">
      <alignment horizontal="center"/>
    </xf>
    <xf numFmtId="0" fontId="28" fillId="18" borderId="17" xfId="0" applyFont="1" applyFill="1" applyBorder="1" applyAlignment="1">
      <alignment horizontal="center"/>
    </xf>
    <xf numFmtId="0" fontId="28" fillId="12" borderId="16" xfId="0" applyFont="1" applyFill="1" applyBorder="1" applyAlignment="1">
      <alignment horizontal="center" vertical="center"/>
    </xf>
    <xf numFmtId="0" fontId="28" fillId="12" borderId="0" xfId="0" applyFont="1" applyFill="1" applyAlignment="1">
      <alignment horizontal="center" vertical="center"/>
    </xf>
    <xf numFmtId="0" fontId="30" fillId="13" borderId="0" xfId="0" applyFont="1" applyFill="1" applyAlignment="1">
      <alignment horizontal="center" vertical="center"/>
    </xf>
    <xf numFmtId="0" fontId="31" fillId="0" borderId="0" xfId="0" applyFont="1" applyAlignment="1">
      <alignment horizontal="center"/>
    </xf>
    <xf numFmtId="0" fontId="31" fillId="0" borderId="17" xfId="0" applyFont="1" applyBorder="1" applyAlignment="1">
      <alignment horizontal="center"/>
    </xf>
    <xf numFmtId="0" fontId="28" fillId="13" borderId="16" xfId="0" applyFont="1" applyFill="1" applyBorder="1" applyAlignment="1">
      <alignment horizontal="center" vertical="center"/>
    </xf>
    <xf numFmtId="0" fontId="28" fillId="13" borderId="0" xfId="0" applyFont="1" applyFill="1" applyAlignment="1">
      <alignment horizontal="center" vertical="center"/>
    </xf>
    <xf numFmtId="0" fontId="5" fillId="0" borderId="0" xfId="0" applyFont="1" applyAlignment="1">
      <alignment horizontal="center"/>
    </xf>
    <xf numFmtId="0" fontId="5" fillId="0" borderId="17" xfId="0" applyFont="1" applyBorder="1" applyAlignment="1">
      <alignment horizontal="center"/>
    </xf>
    <xf numFmtId="0" fontId="30" fillId="13" borderId="16" xfId="0" applyFont="1" applyFill="1" applyBorder="1" applyAlignment="1">
      <alignment horizontal="center" vertical="center"/>
    </xf>
    <xf numFmtId="0" fontId="0" fillId="0" borderId="0" xfId="0" applyAlignment="1">
      <alignment horizontal="center"/>
    </xf>
    <xf numFmtId="0" fontId="0" fillId="0" borderId="17" xfId="0" applyBorder="1" applyAlignment="1">
      <alignment horizontal="center"/>
    </xf>
    <xf numFmtId="0" fontId="30" fillId="18" borderId="16" xfId="0" applyFont="1" applyFill="1" applyBorder="1" applyAlignment="1">
      <alignment horizontal="center" vertical="center"/>
    </xf>
    <xf numFmtId="0" fontId="30" fillId="18" borderId="0" xfId="0" applyFont="1" applyFill="1" applyAlignment="1">
      <alignment horizontal="center" vertical="center"/>
    </xf>
    <xf numFmtId="0" fontId="31" fillId="18" borderId="0" xfId="0" applyFont="1" applyFill="1" applyAlignment="1">
      <alignment horizontal="center" vertical="center"/>
    </xf>
    <xf numFmtId="0" fontId="31" fillId="18" borderId="17" xfId="0" applyFont="1" applyFill="1" applyBorder="1" applyAlignment="1">
      <alignment horizontal="center" vertical="center"/>
    </xf>
    <xf numFmtId="0" fontId="28" fillId="14" borderId="16" xfId="0" applyFont="1" applyFill="1" applyBorder="1" applyAlignment="1">
      <alignment horizontal="center" vertical="center"/>
    </xf>
    <xf numFmtId="0" fontId="28" fillId="14" borderId="0" xfId="0" applyFont="1" applyFill="1" applyAlignment="1">
      <alignment horizontal="center" vertical="center"/>
    </xf>
    <xf numFmtId="0" fontId="0" fillId="0" borderId="14" xfId="0" applyBorder="1" applyAlignment="1">
      <alignment horizontal="center"/>
    </xf>
    <xf numFmtId="0" fontId="28" fillId="15" borderId="16" xfId="0" applyFont="1" applyFill="1" applyBorder="1" applyAlignment="1">
      <alignment horizontal="center" vertical="center"/>
    </xf>
    <xf numFmtId="0" fontId="28" fillId="15" borderId="0" xfId="0" applyFont="1" applyFill="1" applyAlignment="1">
      <alignment horizontal="center" vertical="center"/>
    </xf>
    <xf numFmtId="164" fontId="30" fillId="18" borderId="16" xfId="0" applyNumberFormat="1" applyFont="1" applyFill="1" applyBorder="1" applyAlignment="1">
      <alignment horizontal="center"/>
    </xf>
    <xf numFmtId="0" fontId="30" fillId="18" borderId="0" xfId="0" applyFont="1" applyFill="1" applyAlignment="1">
      <alignment horizontal="center"/>
    </xf>
    <xf numFmtId="0" fontId="30" fillId="18" borderId="14" xfId="0" applyFont="1" applyFill="1" applyBorder="1" applyAlignment="1">
      <alignment horizontal="center"/>
    </xf>
    <xf numFmtId="0" fontId="30" fillId="12" borderId="16" xfId="0" applyFont="1" applyFill="1" applyBorder="1" applyAlignment="1">
      <alignment horizontal="center" vertical="center"/>
    </xf>
    <xf numFmtId="0" fontId="30" fillId="12" borderId="0" xfId="0" applyFont="1" applyFill="1" applyAlignment="1">
      <alignment horizontal="center" vertical="center"/>
    </xf>
    <xf numFmtId="0" fontId="31" fillId="0" borderId="0" xfId="0" applyFont="1" applyAlignment="1">
      <alignment horizontal="center" vertical="center"/>
    </xf>
    <xf numFmtId="0" fontId="31" fillId="0" borderId="17" xfId="0" applyFont="1" applyBorder="1" applyAlignment="1">
      <alignment horizontal="center" vertical="center"/>
    </xf>
    <xf numFmtId="0" fontId="5" fillId="16" borderId="0" xfId="0" applyFont="1" applyFill="1" applyAlignment="1">
      <alignment horizontal="center" vertical="center"/>
    </xf>
    <xf numFmtId="0" fontId="0" fillId="16" borderId="0" xfId="0" applyFill="1" applyAlignment="1">
      <alignment horizontal="center" vertical="center"/>
    </xf>
    <xf numFmtId="0" fontId="28" fillId="17" borderId="0" xfId="0" applyFont="1" applyFill="1" applyAlignment="1">
      <alignment horizontal="center" vertical="center"/>
    </xf>
    <xf numFmtId="0" fontId="28" fillId="11" borderId="16" xfId="0" applyFont="1" applyFill="1" applyBorder="1" applyAlignment="1">
      <alignment horizontal="center" vertical="center"/>
    </xf>
    <xf numFmtId="0" fontId="28" fillId="11" borderId="0" xfId="0" applyFont="1" applyFill="1" applyAlignment="1">
      <alignment horizontal="center" vertical="center"/>
    </xf>
    <xf numFmtId="0" fontId="28" fillId="10" borderId="0" xfId="0" applyFont="1" applyFill="1" applyAlignment="1">
      <alignment horizontal="center" vertical="center"/>
    </xf>
    <xf numFmtId="0" fontId="28" fillId="0" borderId="0" xfId="0" applyFont="1" applyAlignment="1">
      <alignment horizontal="center" vertical="center"/>
    </xf>
    <xf numFmtId="0" fontId="19" fillId="9" borderId="13" xfId="0" applyFont="1" applyFill="1" applyBorder="1" applyAlignment="1">
      <alignment horizontal="center" vertical="center"/>
    </xf>
    <xf numFmtId="0" fontId="19" fillId="9" borderId="0" xfId="0" applyFont="1" applyFill="1" applyAlignment="1">
      <alignment horizontal="center" vertical="center"/>
    </xf>
    <xf numFmtId="0" fontId="15" fillId="3" borderId="38"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5"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26" fillId="8" borderId="40" xfId="0" applyFont="1" applyFill="1" applyBorder="1" applyAlignment="1">
      <alignment horizontal="center" vertical="center"/>
    </xf>
    <xf numFmtId="0" fontId="26" fillId="8" borderId="24" xfId="0" applyFont="1" applyFill="1" applyBorder="1" applyAlignment="1">
      <alignment horizontal="center" vertical="center"/>
    </xf>
    <xf numFmtId="1" fontId="27" fillId="8" borderId="35" xfId="0" applyNumberFormat="1" applyFont="1" applyFill="1" applyBorder="1" applyAlignment="1">
      <alignment horizontal="center" vertical="center"/>
    </xf>
    <xf numFmtId="0" fontId="27" fillId="8" borderId="40" xfId="0" applyFont="1" applyFill="1" applyBorder="1" applyAlignment="1">
      <alignment horizontal="center" vertical="center"/>
    </xf>
    <xf numFmtId="0" fontId="15" fillId="3" borderId="39" xfId="0" applyFont="1" applyFill="1" applyBorder="1" applyAlignment="1">
      <alignment horizontal="center" vertical="center"/>
    </xf>
    <xf numFmtId="0" fontId="2" fillId="2" borderId="0" xfId="0" applyFont="1" applyFill="1" applyAlignment="1">
      <alignment horizontal="center" vertical="center"/>
    </xf>
    <xf numFmtId="1" fontId="2" fillId="2" borderId="0" xfId="0" applyNumberFormat="1" applyFont="1" applyFill="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cellXfs>
  <cellStyles count="2">
    <cellStyle name="Link" xfId="1" builtinId="8"/>
    <cellStyle name="Standard" xfId="0" builtinId="0"/>
  </cellStyles>
  <dxfs count="42">
    <dxf>
      <fill>
        <patternFill>
          <bgColor indexed="41"/>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patternType="none">
          <bgColor indexed="65"/>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dxf>
    <dxf>
      <font>
        <strike/>
        <condense val="0"/>
        <extend val="0"/>
        <color indexed="55"/>
      </font>
    </dxf>
    <dxf>
      <font>
        <condense val="0"/>
        <extend val="0"/>
        <color indexed="9"/>
      </font>
      <border>
        <left/>
        <right/>
        <top/>
        <bottom/>
      </border>
    </dxf>
    <dxf>
      <font>
        <condense val="0"/>
        <extend val="0"/>
        <color indexed="9"/>
      </font>
      <fill>
        <patternFill>
          <bgColor indexed="10"/>
        </patternFill>
      </fill>
    </dxf>
    <dxf>
      <font>
        <condense val="0"/>
        <extend val="0"/>
        <color indexed="9"/>
      </font>
      <border>
        <left/>
        <right/>
        <top/>
        <bottom/>
      </border>
    </dxf>
    <dxf>
      <fill>
        <patternFill>
          <bgColor indexed="41"/>
        </patternFill>
      </fill>
      <border>
        <left style="thin">
          <color indexed="64"/>
        </left>
        <right style="thin">
          <color indexed="64"/>
        </right>
        <top style="thin">
          <color indexed="64"/>
        </top>
        <bottom style="thin">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41"/>
        </patternFill>
      </fill>
    </dxf>
    <dxf>
      <fill>
        <patternFill>
          <bgColor indexed="13"/>
        </patternFill>
      </fill>
    </dxf>
  </dxfs>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http://fw.amicas.at/grusskarten-postamt/namenstag/namenstag_karteschreiben.htm" TargetMode="External"/><Relationship Id="rId1" Type="http://schemas.openxmlformats.org/officeDocument/2006/relationships/hyperlink" Target="http://www.kirchenweb.at/wien/xs/004feiertage/1sonstigetage.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667F7-B442-1F4B-BE55-838DFCDDE275}">
  <sheetPr codeName="Tabelle1">
    <tabColor indexed="10"/>
    <pageSetUpPr autoPageBreaks="0"/>
  </sheetPr>
  <dimension ref="A1:P37"/>
  <sheetViews>
    <sheetView showGridLines="0" showRowColHeaders="0" showZeros="0" showOutlineSymbols="0" zoomScale="75" workbookViewId="0">
      <selection activeCell="E14" sqref="E14:E15"/>
    </sheetView>
  </sheetViews>
  <sheetFormatPr baseColWidth="10" defaultRowHeight="13" x14ac:dyDescent="0.15"/>
  <cols>
    <col min="1" max="1" width="19.5" customWidth="1"/>
    <col min="2" max="2" width="3.1640625" customWidth="1"/>
    <col min="3" max="3" width="5.1640625" customWidth="1"/>
    <col min="4" max="4" width="31.83203125" customWidth="1"/>
    <col min="5" max="5" width="35.83203125" customWidth="1"/>
    <col min="7" max="7" width="23.83203125" customWidth="1"/>
    <col min="8" max="8" width="26.5" customWidth="1"/>
    <col min="9" max="9" width="16.83203125" bestFit="1" customWidth="1"/>
    <col min="10" max="10" width="11.6640625" bestFit="1" customWidth="1"/>
    <col min="11" max="11" width="7.33203125" customWidth="1"/>
    <col min="12" max="12" width="3.5" customWidth="1"/>
    <col min="13" max="13" width="11.6640625" bestFit="1" customWidth="1"/>
    <col min="14" max="14" width="13" hidden="1" customWidth="1"/>
    <col min="15" max="15" width="0" hidden="1" customWidth="1"/>
    <col min="16" max="16" width="11.5" hidden="1" customWidth="1"/>
  </cols>
  <sheetData>
    <row r="1" spans="1:16" ht="18" thickTop="1" thickBot="1" x14ac:dyDescent="0.2">
      <c r="A1" s="24"/>
      <c r="B1" s="25"/>
      <c r="C1" s="26"/>
      <c r="D1" s="27"/>
      <c r="E1" s="28"/>
      <c r="F1" s="28"/>
      <c r="G1" s="28"/>
      <c r="H1" s="29"/>
      <c r="I1" s="28"/>
      <c r="J1" s="28"/>
      <c r="K1" s="28"/>
      <c r="L1" s="30"/>
      <c r="M1" s="24"/>
      <c r="N1" s="6"/>
    </row>
    <row r="2" spans="1:16" ht="17" thickTop="1" x14ac:dyDescent="0.15">
      <c r="A2" s="24"/>
      <c r="B2" s="31"/>
      <c r="C2" s="32"/>
      <c r="D2" s="33"/>
      <c r="E2" s="34"/>
      <c r="F2" s="34"/>
      <c r="G2" s="34"/>
      <c r="H2" s="35"/>
      <c r="I2" s="34"/>
      <c r="J2" s="34"/>
      <c r="K2" s="36"/>
      <c r="L2" s="37"/>
      <c r="M2" s="24"/>
      <c r="N2" s="6"/>
    </row>
    <row r="3" spans="1:16" ht="30" x14ac:dyDescent="0.15">
      <c r="A3" s="24"/>
      <c r="B3" s="31"/>
      <c r="C3" s="38"/>
      <c r="D3" s="187" t="s">
        <v>470</v>
      </c>
      <c r="E3" s="187"/>
      <c r="F3" s="187"/>
      <c r="G3" s="187"/>
      <c r="H3" s="187"/>
      <c r="I3" s="187"/>
      <c r="J3" s="187"/>
      <c r="K3" s="39"/>
      <c r="L3" s="40"/>
      <c r="M3" s="24"/>
      <c r="N3" s="6"/>
    </row>
    <row r="4" spans="1:16" ht="18" x14ac:dyDescent="0.15">
      <c r="A4" s="24"/>
      <c r="B4" s="31"/>
      <c r="C4" s="38"/>
      <c r="D4" s="41"/>
      <c r="E4" s="6"/>
      <c r="F4" s="6"/>
      <c r="G4" s="194" t="str">
        <f>IF(E6&gt;9999," ",IF(E6&gt;2199,"bewegliche Festtage werden nur bis 2199 berechnet"," "))</f>
        <v xml:space="preserve"> </v>
      </c>
      <c r="H4" s="194"/>
      <c r="I4" s="194"/>
      <c r="J4" s="194"/>
      <c r="K4" s="42"/>
      <c r="L4" s="37"/>
      <c r="M4" s="24"/>
      <c r="N4" s="6"/>
    </row>
    <row r="5" spans="1:16" ht="15.75" customHeight="1" x14ac:dyDescent="0.15">
      <c r="A5" s="24"/>
      <c r="B5" s="31"/>
      <c r="C5" s="38"/>
      <c r="D5" s="41"/>
      <c r="E5" s="43" t="s">
        <v>395</v>
      </c>
      <c r="F5" s="6"/>
      <c r="G5" s="188" t="str">
        <f>IF(AND(E8=0,E6&gt;0),"Grüne Felder sind Sonntage oder Feiertage"," ")</f>
        <v>Grüne Felder sind Sonntage oder Feiertage</v>
      </c>
      <c r="H5" s="188"/>
      <c r="I5" s="188"/>
      <c r="J5" s="188"/>
      <c r="K5" s="44"/>
      <c r="L5" s="45"/>
      <c r="M5" s="24"/>
      <c r="N5" s="6"/>
    </row>
    <row r="6" spans="1:16" ht="15.75" customHeight="1" x14ac:dyDescent="0.15">
      <c r="A6" s="24"/>
      <c r="B6" s="31"/>
      <c r="C6" s="38"/>
      <c r="D6" s="189" t="s">
        <v>4</v>
      </c>
      <c r="E6" s="190">
        <v>2026</v>
      </c>
      <c r="F6" s="46"/>
      <c r="G6" s="47" t="str">
        <f>IF(AND(E8=0,E6&gt;0),"FEST-TAGE"," ")</f>
        <v>FEST-TAGE</v>
      </c>
      <c r="H6" s="47" t="str">
        <f>IF(AND(E8=0,E6&gt;0),"Wochentag"," ")</f>
        <v>Wochentag</v>
      </c>
      <c r="I6" s="47" t="str">
        <f>IF(AND(E8=0,E6&gt;0),"Datum"," ")</f>
        <v>Datum</v>
      </c>
      <c r="J6" s="48" t="str">
        <f>IF(AND(E8=0,E6&gt;0),"KW"," ")</f>
        <v>KW</v>
      </c>
      <c r="K6" s="49"/>
      <c r="L6" s="50"/>
      <c r="M6" s="24"/>
      <c r="N6" s="6"/>
    </row>
    <row r="7" spans="1:16" ht="15.75" customHeight="1" x14ac:dyDescent="0.15">
      <c r="A7" s="24"/>
      <c r="B7" s="31"/>
      <c r="C7" s="38"/>
      <c r="D7" s="189"/>
      <c r="E7" s="190"/>
      <c r="F7" s="46"/>
      <c r="G7" s="41" t="str">
        <f>IF(AND(E8=0,E6&gt;0),"Neujahr"," ")</f>
        <v>Neujahr</v>
      </c>
      <c r="H7" s="51">
        <f>IF(AND($E$8=0,$E$6&gt;0),Berechnung!K2," ")</f>
        <v>46023</v>
      </c>
      <c r="I7" s="52">
        <f>IF(AND($E$8=0,$E$6&gt;0),Berechnung!J2," ")</f>
        <v>46023</v>
      </c>
      <c r="J7" s="53">
        <f>IF(AND($E$8=0,$E$6&gt;0),VLOOKUP(I7,Berechnung!O:R,4,FALSE)," ")</f>
        <v>1</v>
      </c>
      <c r="K7" s="54"/>
      <c r="L7" s="55"/>
      <c r="M7" s="24"/>
      <c r="N7" s="6" t="s">
        <v>9</v>
      </c>
    </row>
    <row r="8" spans="1:16" ht="15.75" customHeight="1" x14ac:dyDescent="0.15">
      <c r="A8" s="24"/>
      <c r="B8" s="31"/>
      <c r="C8" s="38"/>
      <c r="D8" s="6"/>
      <c r="E8" s="48">
        <f>IF(OR(E6="",AND(E6&gt;1899,E6&lt;10000)),,"Eingabefehler Jahr ")</f>
        <v>0</v>
      </c>
      <c r="F8" s="46"/>
      <c r="G8" s="41" t="str">
        <f>IF(AND(E8=0,E6&gt;0),"Heilige 3 Könige"," ")</f>
        <v>Heilige 3 Könige</v>
      </c>
      <c r="H8" s="51">
        <f>IF(AND($E$8=0,$E$6&gt;0),Berechnung!K3," ")</f>
        <v>46028</v>
      </c>
      <c r="I8" s="52">
        <f>IF(AND($E$8=0,$E$6&gt;0),Berechnung!J3," ")</f>
        <v>46028</v>
      </c>
      <c r="J8" s="53">
        <f>IF(AND($E$8=0,$E$6&gt;0),VLOOKUP(I8,Berechnung!O:R,4,FALSE)," ")</f>
        <v>2</v>
      </c>
      <c r="K8" s="54"/>
      <c r="L8" s="55"/>
      <c r="M8" s="24"/>
      <c r="N8" s="6" t="s">
        <v>466</v>
      </c>
    </row>
    <row r="9" spans="1:16" ht="15.75" customHeight="1" x14ac:dyDescent="0.15">
      <c r="A9" s="24"/>
      <c r="B9" s="31"/>
      <c r="C9" s="38"/>
      <c r="D9" s="71"/>
      <c r="E9" s="43" t="str">
        <f>IF(E10&lt;1,"Eingabe z.B. 8"," ")</f>
        <v xml:space="preserve"> </v>
      </c>
      <c r="F9" s="46"/>
      <c r="G9" s="41" t="str">
        <f>IF(AND(E8=0,E6&gt;0),"Valentinstag"," ")</f>
        <v>Valentinstag</v>
      </c>
      <c r="H9" s="51">
        <f>IF(AND($E$8=0,$E$6&gt;0),Berechnung!K4," ")</f>
        <v>46067</v>
      </c>
      <c r="I9" s="52">
        <f>IF(AND($E$8=0,$E$6&gt;0),Berechnung!J4," ")</f>
        <v>46067</v>
      </c>
      <c r="J9" s="53">
        <f>IF(AND($E$8=0,$E$6&gt;0),VLOOKUP(I9,Berechnung!O:R,4,FALSE)," ")</f>
        <v>7</v>
      </c>
      <c r="K9" s="54"/>
      <c r="L9" s="55"/>
      <c r="M9" s="24"/>
      <c r="N9" s="6" t="str">
        <f>IF(I9=I11,"Aschermi.","Valentinst.")</f>
        <v>Valentinst.</v>
      </c>
    </row>
    <row r="10" spans="1:16" ht="15.75" customHeight="1" x14ac:dyDescent="0.15">
      <c r="A10" s="6"/>
      <c r="B10" s="57"/>
      <c r="C10" s="58"/>
      <c r="D10" s="189" t="s">
        <v>397</v>
      </c>
      <c r="E10" s="196">
        <v>12</v>
      </c>
      <c r="F10" s="41"/>
      <c r="G10" s="41" t="str">
        <f>IF(AND(E8=0,E6&gt;0),"Faschingdienstag"," ")</f>
        <v>Faschingdienstag</v>
      </c>
      <c r="H10" s="51">
        <f>IF(ISERROR(IF(AND($E$8=0,$E$6&gt;0),Berechnung!K5," "))," ",(IF(AND($E$8=0,$E$6&gt;0),Berechnung!K5," ")))</f>
        <v>46070</v>
      </c>
      <c r="I10" s="52">
        <f>IF(ISERROR(IF(AND($E$8=0,$E$6&gt;0),Berechnung!J5," "))," ",(IF(AND($E$8=0,$E$6&gt;0),Berechnung!J5," ")))</f>
        <v>46070</v>
      </c>
      <c r="J10" s="53">
        <f>IF(AND($E$8=0,$E$6&gt;0,I10&lt;&gt;" "),VLOOKUP(I10,Berechnung!O:R,4,FALSE)," ")</f>
        <v>8</v>
      </c>
      <c r="K10" s="54"/>
      <c r="L10" s="55"/>
      <c r="M10" s="24"/>
      <c r="N10" s="6" t="str">
        <f>IF(E6&gt;2199," ","Faschingdi.")</f>
        <v>Faschingdi.</v>
      </c>
      <c r="P10">
        <f>IF(Berechnung!L60="x",29,28)</f>
        <v>28</v>
      </c>
    </row>
    <row r="11" spans="1:16" ht="15.75" customHeight="1" x14ac:dyDescent="0.15">
      <c r="A11" s="6"/>
      <c r="B11" s="57"/>
      <c r="C11" s="58"/>
      <c r="D11" s="189"/>
      <c r="E11" s="196"/>
      <c r="F11" s="6"/>
      <c r="G11" s="41" t="str">
        <f>IF(AND(E8=0,E6&gt;0),"Aschermittwoch"," ")</f>
        <v>Aschermittwoch</v>
      </c>
      <c r="H11" s="51">
        <f>IF(ISERROR(IF(AND($E$8=0,$E$6&gt;0),Berechnung!K6," "))," ",(IF(AND($E$8=0,$E$6&gt;0),Berechnung!K6," ")))</f>
        <v>46071</v>
      </c>
      <c r="I11" s="52">
        <f>IF(ISERROR(IF(AND($E$8=0,$E$6&gt;0),Berechnung!J6," "))," ",(IF(AND($E$8=0,$E$6&gt;0),Berechnung!J6," ")))</f>
        <v>46071</v>
      </c>
      <c r="J11" s="53">
        <f>IF(AND($E$8=0,$E$6&gt;0,I11&lt;&gt;" "),VLOOKUP(I11,Berechnung!O:R,4,FALSE)," ")</f>
        <v>8</v>
      </c>
      <c r="K11" s="54"/>
      <c r="L11" s="55"/>
      <c r="M11" s="24"/>
      <c r="N11" s="6" t="str">
        <f>IF(E6&gt;2199," ","Aschermi.")</f>
        <v>Aschermi.</v>
      </c>
    </row>
    <row r="12" spans="1:16" ht="15.75" customHeight="1" x14ac:dyDescent="0.15">
      <c r="A12" s="6"/>
      <c r="B12" s="57"/>
      <c r="C12" s="58"/>
      <c r="E12" s="48">
        <f>IF(E10&gt;12,"Eingabefehler Monat ",0)</f>
        <v>0</v>
      </c>
      <c r="F12" s="6"/>
      <c r="G12" s="41" t="str">
        <f>IF(AND(E8=0,E6&gt;0),"Palmsonntag"," ")</f>
        <v>Palmsonntag</v>
      </c>
      <c r="H12" s="51">
        <f>IF(ISERROR(IF(AND($E$8=0,$E$6&gt;0),Berechnung!K7," "))," ",(IF(AND($E$8=0,$E$6&gt;0),Berechnung!K7," ")))</f>
        <v>46110</v>
      </c>
      <c r="I12" s="52">
        <f>IF(ISERROR(IF(AND($E$8=0,$E$6&gt;0),Berechnung!J7," "))," ",(IF(AND($E$8=0,$E$6&gt;0),Berechnung!J7," ")))</f>
        <v>46110</v>
      </c>
      <c r="J12" s="53">
        <f>IF(AND($E$8=0,$E$6&gt;0,I12&lt;&gt;" "),VLOOKUP(I12,Berechnung!O:R,4,FALSE)," ")</f>
        <v>13</v>
      </c>
      <c r="K12" s="54"/>
      <c r="L12" s="55"/>
      <c r="M12" s="24"/>
      <c r="N12" s="6" t="str">
        <f>IF(E6&gt;2199," ","Palmso.")</f>
        <v>Palmso.</v>
      </c>
    </row>
    <row r="13" spans="1:16" ht="15.75" customHeight="1" x14ac:dyDescent="0.15">
      <c r="A13" s="6"/>
      <c r="B13" s="57"/>
      <c r="C13" s="58"/>
      <c r="F13" s="59" t="str">
        <f>IF(ISERROR(IF(AND(E6&gt;0,#REF!&gt;0),VLOOKUP(#REF!,A19:D44,2,FALSE)," "))," ",IF(AND(E6&gt;0,#REF!&gt;0),VLOOKUP(#REF!,A19:D44,2,FALSE)," "))</f>
        <v xml:space="preserve"> </v>
      </c>
      <c r="G13" s="41" t="str">
        <f>IF(AND(E8=0,E6&gt;0),"Karfreitag"," ")</f>
        <v>Karfreitag</v>
      </c>
      <c r="H13" s="51">
        <f>IF(ISERROR(IF(AND($E$8=0,$E$6&gt;0),Berechnung!K8," "))," ",(IF(AND($E$8=0,$E$6&gt;0),Berechnung!K8," ")))</f>
        <v>46115</v>
      </c>
      <c r="I13" s="52">
        <f>IF(ISERROR(IF(AND($E$8=0,$E$6&gt;0),Berechnung!J8," "))," ",(IF(AND($E$8=0,$E$6&gt;0),Berechnung!J8," ")))</f>
        <v>46115</v>
      </c>
      <c r="J13" s="53">
        <f>IF(AND($E$8=0,$E$6&gt;0,I13&lt;&gt;" "),VLOOKUP(I13,Berechnung!O:R,4,FALSE)," ")</f>
        <v>14</v>
      </c>
      <c r="K13" s="54"/>
      <c r="L13" s="55"/>
      <c r="M13" s="24"/>
      <c r="N13" s="6" t="str">
        <f>IF(E6&gt;2199," ","Karfreitag")</f>
        <v>Karfreitag</v>
      </c>
    </row>
    <row r="14" spans="1:16" ht="15.75" customHeight="1" x14ac:dyDescent="0.15">
      <c r="A14" s="6"/>
      <c r="B14" s="57"/>
      <c r="C14" s="58"/>
      <c r="D14" s="189" t="s">
        <v>398</v>
      </c>
      <c r="E14" s="196"/>
      <c r="F14" s="6"/>
      <c r="G14" s="41" t="str">
        <f>IF(AND(E8=0,E6&gt;0),"Ostersonntag"," ")</f>
        <v>Ostersonntag</v>
      </c>
      <c r="H14" s="51">
        <f>IF(ISERROR(IF(AND($E$8=0,$E$6&gt;0),Berechnung!K9," "))," ",(IF(AND($E$8=0,$E$6&gt;0),Berechnung!K9," ")))</f>
        <v>46117</v>
      </c>
      <c r="I14" s="52">
        <f>IF(ISERROR(IF(AND($E$8=0,$E$6&gt;0),Berechnung!J9," "))," ",(IF(AND($E$8=0,$E$6&gt;0),Berechnung!J9," ")))</f>
        <v>46117</v>
      </c>
      <c r="J14" s="53">
        <f>IF(AND($E$8=0,$E$6&gt;0,I14&lt;&gt;" "),VLOOKUP(I14,Berechnung!O:R,4,FALSE)," ")</f>
        <v>14</v>
      </c>
      <c r="K14" s="54"/>
      <c r="L14" s="55"/>
      <c r="M14" s="24"/>
      <c r="N14" s="6" t="str">
        <f>IF(E6&gt;2199," ","Osterso.")</f>
        <v>Osterso.</v>
      </c>
    </row>
    <row r="15" spans="1:16" ht="15.75" customHeight="1" x14ac:dyDescent="0.15">
      <c r="A15" s="6"/>
      <c r="B15" s="57"/>
      <c r="C15" s="58"/>
      <c r="D15" s="189"/>
      <c r="E15" s="196"/>
      <c r="F15" s="6"/>
      <c r="G15" s="41" t="str">
        <f>IF(AND(E8=0,E6&gt;0),"Ostermontag"," ")</f>
        <v>Ostermontag</v>
      </c>
      <c r="H15" s="51">
        <f>IF(ISERROR(IF(AND($E$8=0,$E$6&gt;0),Berechnung!K10," "))," ",(IF(AND($E$8=0,$E$6&gt;0),Berechnung!K10," ")))</f>
        <v>46118</v>
      </c>
      <c r="I15" s="52">
        <f>IF(ISERROR(IF(AND($E$8=0,$E$6&gt;0),Berechnung!J10," "))," ",(IF(AND($E$8=0,$E$6&gt;0),Berechnung!J10," ")))</f>
        <v>46118</v>
      </c>
      <c r="J15" s="53">
        <f>IF(AND($E$8=0,$E$6&gt;0,I15&lt;&gt;" "),VLOOKUP(I15,Berechnung!O:R,4,FALSE)," ")</f>
        <v>15</v>
      </c>
      <c r="K15" s="54"/>
      <c r="L15" s="55"/>
      <c r="M15" s="24"/>
      <c r="N15" s="6" t="str">
        <f>IF(E6&gt;2199," ","Ostermo.")</f>
        <v>Ostermo.</v>
      </c>
    </row>
    <row r="16" spans="1:16" ht="15.75" customHeight="1" x14ac:dyDescent="0.15">
      <c r="A16" s="6"/>
      <c r="B16" s="57"/>
      <c r="C16" s="58"/>
      <c r="D16" s="41"/>
      <c r="E16" s="48">
        <f>IF(E6&gt;9999," ",IF(OR(E10=1,E10=3,E10=5,E10=7,E10=8,E10=10,E10=12,)*AND(E14&gt;31),"Engabefehler Tag",IF(OR(E10=4,E10=6,E10=9,E10=11,)*AND(E14&gt;30),"Engabefehler Tag",IF(AND(E10=2,E14&gt;P10),"Eingabefehler Tag",0))))</f>
        <v>0</v>
      </c>
      <c r="F16" s="41"/>
      <c r="G16" s="41" t="str">
        <f>IF(AND(E8=0,E6&gt;0),"Staatsfeiertag"," ")</f>
        <v>Staatsfeiertag</v>
      </c>
      <c r="H16" s="51">
        <f>IF(AND($E$8=0,$E$6&gt;0),Berechnung!K11," ")</f>
        <v>46143</v>
      </c>
      <c r="I16" s="52">
        <f>IF(AND($E$8=0,$E$6&gt;0),Berechnung!J11," ")</f>
        <v>46143</v>
      </c>
      <c r="J16" s="53">
        <f>IF(AND($E$8=0,$E$6&gt;0),VLOOKUP(I16,Berechnung!O:R,4,FALSE)," ")</f>
        <v>18</v>
      </c>
      <c r="K16" s="54"/>
      <c r="L16" s="55"/>
      <c r="M16" s="24"/>
      <c r="N16" s="6" t="str">
        <f>IF(I16=I18,"Ch. Himmelf.","Staatsfeiert.")</f>
        <v>Staatsfeiert.</v>
      </c>
    </row>
    <row r="17" spans="1:14" ht="15.75" customHeight="1" x14ac:dyDescent="0.15">
      <c r="A17" s="24"/>
      <c r="B17" s="31"/>
      <c r="C17" s="38"/>
      <c r="D17" s="41"/>
      <c r="E17" s="15"/>
      <c r="F17" s="6"/>
      <c r="G17" s="41" t="str">
        <f>IF(AND(E8=0,E6&gt;0),"Muttertag"," ")</f>
        <v>Muttertag</v>
      </c>
      <c r="H17" s="51">
        <f>IF(AND($E$8=0,$E$6&gt;0,I17&lt;&gt;" "),Berechnung!K12," ")</f>
        <v>1</v>
      </c>
      <c r="I17" s="52">
        <f>IF(ISERROR(IF(AND($E$8=0,$E$6&gt;0),Berechnung!J12," "))," ",(IF(AND($E$8=0,$E$6&gt;0),Berechnung!J12," ")))</f>
        <v>46152</v>
      </c>
      <c r="J17" s="53">
        <f>IF(AND($E$8=0,$E$6&gt;0,I17&lt;&gt;" "),VLOOKUP(I17,Berechnung!O:R,4,FALSE)," ")</f>
        <v>19</v>
      </c>
      <c r="K17" s="54"/>
      <c r="L17" s="55"/>
      <c r="M17" s="24"/>
      <c r="N17" s="6" t="str">
        <f>IF(E6&gt;2199," ","Muttertag")</f>
        <v>Muttertag</v>
      </c>
    </row>
    <row r="18" spans="1:14" ht="15.75" customHeight="1" x14ac:dyDescent="0.15">
      <c r="A18" s="24"/>
      <c r="B18" s="31"/>
      <c r="C18" s="38"/>
      <c r="D18" s="187">
        <f>IF(E6&gt;9999," ",IF(AND(E6&gt;0,E8=0,Berechnung!L60="x"),"SCHALTJAHR",0))</f>
        <v>0</v>
      </c>
      <c r="E18" s="187"/>
      <c r="F18" s="6"/>
      <c r="G18" s="41" t="str">
        <f>IF(AND(E8=0,E6&gt;0),"Christi Himmelfahrt"," ")</f>
        <v>Christi Himmelfahrt</v>
      </c>
      <c r="H18" s="51">
        <f>IF(ISERROR(IF(AND($E$8=0,$E$6&gt;0),Berechnung!K13," "))," ",(IF(AND($E$8=0,$E$6&gt;0),Berechnung!K13," ")))</f>
        <v>46156</v>
      </c>
      <c r="I18" s="52">
        <f>IF(ISERROR(IF(AND($E$8=0,$E$6&gt;0),Berechnung!J13," "))," ",(IF(AND($E$8=0,$E$6&gt;0),Berechnung!J13," ")))</f>
        <v>46156</v>
      </c>
      <c r="J18" s="53">
        <f>IF(AND($E$8=0,$E$6&gt;0,I18&lt;&gt;" "),VLOOKUP(I18,Berechnung!O:R,4,FALSE)," ")</f>
        <v>20</v>
      </c>
      <c r="K18" s="54"/>
      <c r="L18" s="55"/>
      <c r="M18" s="24"/>
      <c r="N18" s="6" t="str">
        <f>IF(E6&gt;2199," ","Ch.Himmelf.")</f>
        <v>Ch.Himmelf.</v>
      </c>
    </row>
    <row r="19" spans="1:14" ht="15.75" customHeight="1" x14ac:dyDescent="0.15">
      <c r="A19" s="60"/>
      <c r="B19" s="61"/>
      <c r="C19" s="62"/>
      <c r="D19" s="187"/>
      <c r="E19" s="187"/>
      <c r="F19" s="6"/>
      <c r="G19" s="41" t="str">
        <f>IF(AND(E8=0,E6&gt;0),"Pfingstsonntag"," ")</f>
        <v>Pfingstsonntag</v>
      </c>
      <c r="H19" s="51">
        <f>IF(ISERROR(IF(AND($E$8=0,$E$6&gt;0),Berechnung!K14," "))," ",(IF(AND($E$8=0,$E$6&gt;0),Berechnung!K14," ")))</f>
        <v>46166</v>
      </c>
      <c r="I19" s="52">
        <f>IF(ISERROR(IF(AND($E$8=0,$E$6&gt;0),Berechnung!J14," "))," ",(IF(AND($E$8=0,$E$6&gt;0),Berechnung!J14," ")))</f>
        <v>46166</v>
      </c>
      <c r="J19" s="53">
        <f>IF(AND($E$8=0,$E$6&gt;0,I19&lt;&gt;" "),VLOOKUP(I19,Berechnung!O:R,4,FALSE)," ")</f>
        <v>21</v>
      </c>
      <c r="K19" s="54"/>
      <c r="L19" s="55"/>
      <c r="M19" s="24"/>
      <c r="N19" s="6" t="str">
        <f>IF(E6&gt;2199," ","Pfingstso.")</f>
        <v>Pfingstso.</v>
      </c>
    </row>
    <row r="20" spans="1:14" ht="15.75" customHeight="1" x14ac:dyDescent="0.15">
      <c r="A20" s="60"/>
      <c r="B20" s="61"/>
      <c r="C20" s="62"/>
      <c r="D20" s="187"/>
      <c r="E20" s="187"/>
      <c r="F20" s="6"/>
      <c r="G20" s="41" t="str">
        <f>IF(AND(E8=0,E6&gt;0),"Pfingstmontag"," ")</f>
        <v>Pfingstmontag</v>
      </c>
      <c r="H20" s="51">
        <f>IF(ISERROR(IF(AND($E$8=0,$E$6&gt;0),Berechnung!K15," "))," ",(IF(AND($E$8=0,$E$6&gt;0),Berechnung!K15," ")))</f>
        <v>46167</v>
      </c>
      <c r="I20" s="52">
        <f>IF(ISERROR(IF(AND($E$8=0,$E$6&gt;0),Berechnung!J15," "))," ",(IF(AND($E$8=0,$E$6&gt;0),Berechnung!J15," ")))</f>
        <v>46167</v>
      </c>
      <c r="J20" s="53">
        <f>IF(AND($E$8=0,$E$6&gt;0,I20&lt;&gt;" "),VLOOKUP(I20,Berechnung!O:R,4,FALSE)," ")</f>
        <v>22</v>
      </c>
      <c r="K20" s="54"/>
      <c r="L20" s="55"/>
      <c r="M20" s="24"/>
      <c r="N20" s="6" t="str">
        <f>IF(E6&gt;2199," ","Pfingstmo.")</f>
        <v>Pfingstmo.</v>
      </c>
    </row>
    <row r="21" spans="1:14" ht="15.75" customHeight="1" x14ac:dyDescent="0.15">
      <c r="A21" s="60"/>
      <c r="B21" s="61"/>
      <c r="C21" s="62"/>
      <c r="F21" s="6"/>
      <c r="G21" s="41" t="str">
        <f>IF(AND(E8=0,E6&gt;0),"Fronleichnam"," ")</f>
        <v>Fronleichnam</v>
      </c>
      <c r="H21" s="51">
        <f>IF(ISERROR(IF(AND($E$8=0,$E$6&gt;0),Berechnung!K16," "))," ",(IF(AND($E$8=0,$E$6&gt;0),Berechnung!K16," ")))</f>
        <v>46177</v>
      </c>
      <c r="I21" s="52">
        <f>IF(ISERROR(IF(AND($E$8=0,$E$6&gt;0),Berechnung!J16," "))," ",(IF(AND($E$8=0,$E$6&gt;0),Berechnung!J16," ")))</f>
        <v>46177</v>
      </c>
      <c r="J21" s="53">
        <f>IF(AND($E$8=0,$E$6&gt;0,I21&lt;&gt;" "),VLOOKUP(I21,Berechnung!O:R,4,FALSE)," ")</f>
        <v>23</v>
      </c>
      <c r="K21" s="54"/>
      <c r="L21" s="55"/>
      <c r="M21" s="24"/>
      <c r="N21" s="6" t="str">
        <f>IF(E6&gt;2199," ","Fronleichnam")</f>
        <v>Fronleichnam</v>
      </c>
    </row>
    <row r="22" spans="1:14" ht="15.75" customHeight="1" x14ac:dyDescent="0.15">
      <c r="A22" s="60"/>
      <c r="B22" s="61"/>
      <c r="C22" s="62"/>
      <c r="D22" s="192" t="str">
        <f>IF(AND(E6&gt;0,E8=0,E10&gt;0,E12=0,E14&gt;0,E16=0),"WOCHENTAG:"," ")</f>
        <v xml:space="preserve"> </v>
      </c>
      <c r="E22" s="193">
        <f>IF(AND(E6&gt;0,E8=0,E10&gt;0,E12=0,E14&gt;0,E16=0),Berechnung!J28,0)</f>
        <v>0</v>
      </c>
      <c r="F22" s="6"/>
      <c r="G22" s="41" t="str">
        <f>IF(AND(E8=0,E6&gt;0),"Maria Himmelfahrt"," ")</f>
        <v>Maria Himmelfahrt</v>
      </c>
      <c r="H22" s="51">
        <f>IF(AND($E$8=0,$E$6&gt;0),Berechnung!K17," ")</f>
        <v>46249</v>
      </c>
      <c r="I22" s="52">
        <f>IF(AND($E$8=0,$E$6&gt;0),Berechnung!J17," ")</f>
        <v>46249</v>
      </c>
      <c r="J22" s="53">
        <f>IF(AND($E$8=0,$E$6&gt;0),VLOOKUP(I22,Berechnung!O:R,4,FALSE)," ")</f>
        <v>33</v>
      </c>
      <c r="K22" s="54"/>
      <c r="L22" s="55"/>
      <c r="M22" s="24"/>
      <c r="N22" s="6" t="s">
        <v>467</v>
      </c>
    </row>
    <row r="23" spans="1:14" ht="15.75" customHeight="1" x14ac:dyDescent="0.15">
      <c r="A23" s="60"/>
      <c r="B23" s="61"/>
      <c r="C23" s="62"/>
      <c r="D23" s="192"/>
      <c r="E23" s="193"/>
      <c r="F23" s="6"/>
      <c r="G23" s="41" t="str">
        <f>IF(AND(E8=0,E6&gt;0),"Nationalfeiertag"," ")</f>
        <v>Nationalfeiertag</v>
      </c>
      <c r="H23" s="51">
        <f>IF(AND($E$8=0,$E$6&gt;0),Berechnung!K18," ")</f>
        <v>46321</v>
      </c>
      <c r="I23" s="52">
        <f>IF(AND($E$8=0,$E$6&gt;0),Berechnung!J18," ")</f>
        <v>46321</v>
      </c>
      <c r="J23" s="53">
        <f>IF(AND($E$8=0,$E$6&gt;0),VLOOKUP(I23,Berechnung!O:R,4,FALSE)," ")</f>
        <v>44</v>
      </c>
      <c r="K23" s="54"/>
      <c r="L23" s="55"/>
      <c r="M23" s="24"/>
      <c r="N23" s="6" t="s">
        <v>468</v>
      </c>
    </row>
    <row r="24" spans="1:14" ht="15.75" customHeight="1" x14ac:dyDescent="0.15">
      <c r="A24" s="60"/>
      <c r="B24" s="61"/>
      <c r="C24" s="62"/>
      <c r="D24" s="192"/>
      <c r="E24" s="193"/>
      <c r="F24" s="6"/>
      <c r="G24" s="41" t="str">
        <f>IF(AND(E8=0,E6&gt;0),"Allerheiligen"," ")</f>
        <v>Allerheiligen</v>
      </c>
      <c r="H24" s="51">
        <f>IF(AND($E$8=0,$E$6&gt;0),Berechnung!K19," ")</f>
        <v>46327</v>
      </c>
      <c r="I24" s="52">
        <f>IF(AND($E$8=0,$E$6&gt;0),Berechnung!J19," ")</f>
        <v>46327</v>
      </c>
      <c r="J24" s="53">
        <f>IF(AND($E$8=0,$E$6&gt;0),VLOOKUP(I24,Berechnung!O:R,4,FALSE)," ")</f>
        <v>44</v>
      </c>
      <c r="K24" s="54"/>
      <c r="L24" s="55"/>
      <c r="M24" s="24"/>
      <c r="N24" s="6" t="s">
        <v>20</v>
      </c>
    </row>
    <row r="25" spans="1:14" ht="15.75" customHeight="1" x14ac:dyDescent="0.15">
      <c r="A25" s="60"/>
      <c r="B25" s="61"/>
      <c r="C25" s="62"/>
      <c r="F25" s="6"/>
      <c r="G25" s="41" t="str">
        <f>IF(AND(E8=0,E6&gt;0),"Allerseelen"," ")</f>
        <v>Allerseelen</v>
      </c>
      <c r="H25" s="51">
        <f>IF(AND($E$8=0,$E$6&gt;0),Berechnung!K20," ")</f>
        <v>46328</v>
      </c>
      <c r="I25" s="52">
        <f>IF(AND($E$8=0,$E$6&gt;0),Berechnung!J20," ")</f>
        <v>46328</v>
      </c>
      <c r="J25" s="53">
        <f>IF(AND($E$8=0,$E$6&gt;0),VLOOKUP(I25,Berechnung!O:R,4,FALSE)," ")</f>
        <v>45</v>
      </c>
      <c r="K25" s="54"/>
      <c r="L25" s="55"/>
      <c r="M25" s="24"/>
      <c r="N25" s="6" t="s">
        <v>21</v>
      </c>
    </row>
    <row r="26" spans="1:14" ht="15.75" customHeight="1" x14ac:dyDescent="0.15">
      <c r="A26" s="60"/>
      <c r="B26" s="61"/>
      <c r="C26" s="62"/>
      <c r="D26" s="195" t="str">
        <f>IF(AND(E6&gt;0,E8=0,E10&gt;0,E12=0,E14&gt;0,E16=0),"KALENDERWOCHE:"," ")</f>
        <v xml:space="preserve"> </v>
      </c>
      <c r="E26" s="187">
        <f>IF(AND(E6&gt;0,E8=0,E10&gt;0,E12=0,E14&gt;0,E16=0),VLOOKUP(Berechnung!J28,Berechnung!O:R,4,FALSE),0)</f>
        <v>0</v>
      </c>
      <c r="F26" s="6"/>
      <c r="G26" s="41" t="str">
        <f>IF(AND(E8=0,E6&gt;0),"1. Adventsonntag"," ")</f>
        <v>1. Adventsonntag</v>
      </c>
      <c r="H26" s="51">
        <f>IF(AND($E$8=0,$E$6&gt;0),Berechnung!K21," ")</f>
        <v>1</v>
      </c>
      <c r="I26" s="52">
        <f>IF(AND($E$8=0,$E$6&gt;0),Berechnung!J21," ")</f>
        <v>46355</v>
      </c>
      <c r="J26" s="53">
        <f>IF(AND($E$8=0,$E$6&gt;0),VLOOKUP(I26,Berechnung!O:R,4,FALSE)," ")</f>
        <v>48</v>
      </c>
      <c r="K26" s="54"/>
      <c r="L26" s="55"/>
      <c r="M26" s="24"/>
      <c r="N26" s="6" t="s">
        <v>28</v>
      </c>
    </row>
    <row r="27" spans="1:14" ht="15.75" customHeight="1" x14ac:dyDescent="0.15">
      <c r="A27" s="60"/>
      <c r="B27" s="61"/>
      <c r="C27" s="62"/>
      <c r="D27" s="195"/>
      <c r="E27" s="187"/>
      <c r="F27" s="6"/>
      <c r="G27" s="41" t="str">
        <f>IF(AND(E8=0,E6&gt;0),"Maria Empfängnis"," ")</f>
        <v>Maria Empfängnis</v>
      </c>
      <c r="H27" s="51">
        <f>IF(AND($E$8=0,$E$6&gt;0),Berechnung!K22," ")</f>
        <v>46364</v>
      </c>
      <c r="I27" s="52">
        <f>IF(AND($E$8=0,$E$6&gt;0),Berechnung!J22," ")</f>
        <v>46364</v>
      </c>
      <c r="J27" s="53">
        <f>IF(AND($E$8=0,$E$6&gt;0),VLOOKUP(I27,Berechnung!O:R,4,FALSE)," ")</f>
        <v>50</v>
      </c>
      <c r="K27" s="54"/>
      <c r="L27" s="55"/>
      <c r="M27" s="24"/>
      <c r="N27" s="6" t="s">
        <v>434</v>
      </c>
    </row>
    <row r="28" spans="1:14" ht="15.75" customHeight="1" x14ac:dyDescent="0.15">
      <c r="A28" s="60"/>
      <c r="B28" s="61"/>
      <c r="C28" s="62"/>
      <c r="D28" s="195"/>
      <c r="E28" s="187"/>
      <c r="F28" s="6"/>
      <c r="G28" s="41" t="str">
        <f>IF(AND(E8=0,E6&gt;0),"Heiliger Abend"," ")</f>
        <v>Heiliger Abend</v>
      </c>
      <c r="H28" s="51">
        <f>IF(AND($E$8=0,$E$6&gt;0),Berechnung!K23," ")</f>
        <v>46380</v>
      </c>
      <c r="I28" s="52">
        <f>IF(AND($E$8=0,$E$6&gt;0),Berechnung!J23," ")</f>
        <v>46380</v>
      </c>
      <c r="J28" s="53">
        <f>IF(AND($E$8=0,$E$6&gt;0),VLOOKUP(I28,Berechnung!O:R,4,FALSE)," ")</f>
        <v>52</v>
      </c>
      <c r="K28" s="54"/>
      <c r="L28" s="55"/>
      <c r="M28" s="24"/>
      <c r="N28" s="6" t="s">
        <v>469</v>
      </c>
    </row>
    <row r="29" spans="1:14" ht="15.75" customHeight="1" x14ac:dyDescent="0.15">
      <c r="A29" s="60"/>
      <c r="B29" s="61"/>
      <c r="C29" s="62"/>
      <c r="F29" s="6"/>
      <c r="G29" s="41" t="str">
        <f>IF(AND(E8=0,E6&gt;0),"Christtag"," ")</f>
        <v>Christtag</v>
      </c>
      <c r="H29" s="51">
        <f>IF(AND($E$8=0,$E$6&gt;0),Berechnung!K24," ")</f>
        <v>46381</v>
      </c>
      <c r="I29" s="52">
        <f>IF(AND($E$8=0,$E$6&gt;0),Berechnung!J24," ")</f>
        <v>46381</v>
      </c>
      <c r="J29" s="53">
        <f>IF(AND($E$8=0,$E$6&gt;0),VLOOKUP(I29,Berechnung!O:R,4,FALSE)," ")</f>
        <v>52</v>
      </c>
      <c r="K29" s="54"/>
      <c r="L29" s="55"/>
      <c r="M29" s="24"/>
      <c r="N29" s="6" t="s">
        <v>24</v>
      </c>
    </row>
    <row r="30" spans="1:14" ht="15.75" customHeight="1" x14ac:dyDescent="0.15">
      <c r="A30" s="60"/>
      <c r="B30" s="61"/>
      <c r="C30" s="62"/>
      <c r="D30" s="185">
        <f>IF(ISERROR(IF(AND(E6&gt;0,E8=0,E10&gt;0,E12=0,E14&gt;0,E16=0),VLOOKUP(Berechnung!J28,Berechnung!$J$2:$L$26,3,FALSE),0))," ",IF(AND(E6&gt;0,E8=0,E10&gt;0,E12=0,E14&gt;0,E16=0),VLOOKUP(Berechnung!J28,Berechnung!$J$2:$L$26,3,FALSE),0))</f>
        <v>0</v>
      </c>
      <c r="E30" s="185"/>
      <c r="F30" s="6"/>
      <c r="G30" s="41" t="str">
        <f>IF(AND(E8=0,E6&gt;0),"Stefanitag"," ")</f>
        <v>Stefanitag</v>
      </c>
      <c r="H30" s="51">
        <f>IF(AND($E$8=0,$E$6&gt;0),Berechnung!K25," ")</f>
        <v>46382</v>
      </c>
      <c r="I30" s="52">
        <f>IF(AND($E$8=0,$E$6&gt;0),Berechnung!J25," ")</f>
        <v>46382</v>
      </c>
      <c r="J30" s="53">
        <f>IF(AND($E$8=0,$E$6&gt;0),VLOOKUP(I30,Berechnung!O:R,4,FALSE)," ")</f>
        <v>52</v>
      </c>
      <c r="K30" s="54"/>
      <c r="L30" s="55"/>
      <c r="M30" s="24"/>
      <c r="N30" s="6" t="s">
        <v>25</v>
      </c>
    </row>
    <row r="31" spans="1:14" ht="15.75" customHeight="1" x14ac:dyDescent="0.15">
      <c r="A31" s="60"/>
      <c r="B31" s="61"/>
      <c r="C31" s="62"/>
      <c r="D31" s="185"/>
      <c r="E31" s="185"/>
      <c r="F31" s="6"/>
      <c r="G31" s="41" t="str">
        <f>IF(AND(E8=0,E6&gt;0),"Silvester"," ")</f>
        <v>Silvester</v>
      </c>
      <c r="H31" s="51">
        <f>IF(AND($E$8=0,$E$6&gt;0),Berechnung!K26," ")</f>
        <v>46387</v>
      </c>
      <c r="I31" s="52">
        <f>IF(AND($E$8=0,$E$6&gt;0),Berechnung!J26," ")</f>
        <v>46387</v>
      </c>
      <c r="J31" s="53">
        <f>IF(AND($E$8=0,$E$6&gt;0),VLOOKUP(I31,Berechnung!O:R,4,FALSE)," ")</f>
        <v>53</v>
      </c>
      <c r="K31" s="54"/>
      <c r="L31" s="55"/>
      <c r="M31" s="24"/>
      <c r="N31" s="6" t="s">
        <v>26</v>
      </c>
    </row>
    <row r="32" spans="1:14" ht="15.75" customHeight="1" x14ac:dyDescent="0.15">
      <c r="A32" s="60"/>
      <c r="B32" s="61"/>
      <c r="C32" s="62"/>
      <c r="D32" s="63"/>
      <c r="E32" s="63"/>
      <c r="F32" s="6"/>
      <c r="G32" s="41"/>
      <c r="H32" s="51"/>
      <c r="I32" s="52"/>
      <c r="J32" s="53"/>
      <c r="K32" s="54"/>
      <c r="L32" s="55"/>
      <c r="M32" s="24"/>
      <c r="N32" s="6"/>
    </row>
    <row r="33" spans="1:14" ht="18" customHeight="1" x14ac:dyDescent="0.15">
      <c r="A33" s="60"/>
      <c r="B33" s="61"/>
      <c r="C33" s="62"/>
      <c r="D33" s="191" t="str">
        <f>IF(AND(E8=0,E6&gt;0,E10&gt;0,E12=0,E14&gt;0,E16=0),"NAMENSTAG"," ")</f>
        <v xml:space="preserve"> </v>
      </c>
      <c r="E33" s="191"/>
      <c r="F33" s="191"/>
      <c r="G33" s="191"/>
      <c r="H33" s="191"/>
      <c r="I33" s="191"/>
      <c r="J33" s="191"/>
      <c r="K33" s="54"/>
      <c r="L33" s="55"/>
      <c r="M33" s="24"/>
      <c r="N33" s="6"/>
    </row>
    <row r="34" spans="1:14" ht="18" customHeight="1" x14ac:dyDescent="0.15">
      <c r="A34" s="60"/>
      <c r="B34" s="61"/>
      <c r="C34" s="62"/>
      <c r="D34" s="186">
        <f>IF(AND(E6&gt;0,E8=0,E10&gt;0,E12=0,E14&gt;0,E16=0),VLOOKUP(Berechnung!J28,Berechnung!O:X,6,FALSE),0)</f>
        <v>0</v>
      </c>
      <c r="E34" s="186"/>
      <c r="F34" s="186"/>
      <c r="G34" s="186"/>
      <c r="H34" s="186"/>
      <c r="I34" s="186"/>
      <c r="J34" s="186"/>
      <c r="K34" s="54"/>
      <c r="L34" s="55"/>
      <c r="M34" s="24"/>
      <c r="N34" s="6"/>
    </row>
    <row r="35" spans="1:14" ht="15.75" customHeight="1" x14ac:dyDescent="0.15">
      <c r="A35" s="60"/>
      <c r="B35" s="61"/>
      <c r="C35" s="62"/>
      <c r="D35" s="56"/>
      <c r="E35" s="56"/>
      <c r="F35" s="6"/>
      <c r="G35" s="41"/>
      <c r="H35" s="51"/>
      <c r="I35" s="52"/>
      <c r="J35" s="53"/>
      <c r="K35" s="54"/>
      <c r="L35" s="55"/>
      <c r="M35" s="24"/>
      <c r="N35" s="6"/>
    </row>
    <row r="36" spans="1:14" ht="15.75" customHeight="1" thickBot="1" x14ac:dyDescent="0.2">
      <c r="A36" s="60"/>
      <c r="B36" s="64"/>
      <c r="C36" s="65"/>
      <c r="D36" s="66"/>
      <c r="E36" s="66"/>
      <c r="F36" s="66"/>
      <c r="G36" s="66"/>
      <c r="H36" s="67"/>
      <c r="I36" s="66"/>
      <c r="J36" s="66"/>
      <c r="K36" s="66"/>
      <c r="L36" s="68"/>
      <c r="M36" s="24"/>
      <c r="N36" s="6"/>
    </row>
    <row r="37" spans="1:14" ht="14" thickTop="1" x14ac:dyDescent="0.15"/>
  </sheetData>
  <sheetProtection sheet="1" objects="1" scenarios="1" selectLockedCells="1"/>
  <mergeCells count="17">
    <mergeCell ref="E26:E28"/>
    <mergeCell ref="D30:E31"/>
    <mergeCell ref="D34:J34"/>
    <mergeCell ref="D3:J3"/>
    <mergeCell ref="G5:J5"/>
    <mergeCell ref="D6:D7"/>
    <mergeCell ref="E6:E7"/>
    <mergeCell ref="D33:J33"/>
    <mergeCell ref="D18:E20"/>
    <mergeCell ref="D22:D24"/>
    <mergeCell ref="E22:E24"/>
    <mergeCell ref="G4:J4"/>
    <mergeCell ref="D26:D28"/>
    <mergeCell ref="D10:D11"/>
    <mergeCell ref="E10:E11"/>
    <mergeCell ref="D14:D15"/>
    <mergeCell ref="E14:E15"/>
  </mergeCells>
  <phoneticPr fontId="3" type="noConversion"/>
  <conditionalFormatting sqref="D22:D24 D26:D28">
    <cfRule type="cellIs" dxfId="41" priority="12" stopIfTrue="1" operator="greaterThan">
      <formula>""""""</formula>
    </cfRule>
  </conditionalFormatting>
  <conditionalFormatting sqref="D18:E20">
    <cfRule type="cellIs" dxfId="40" priority="11" stopIfTrue="1" operator="greaterThan">
      <formula>""""""</formula>
    </cfRule>
  </conditionalFormatting>
  <conditionalFormatting sqref="D33:J33">
    <cfRule type="cellIs" dxfId="39" priority="1" stopIfTrue="1" operator="notEqual">
      <formula>" "</formula>
    </cfRule>
  </conditionalFormatting>
  <conditionalFormatting sqref="D34:J34">
    <cfRule type="cellIs" dxfId="38" priority="14" stopIfTrue="1" operator="notEqual">
      <formula>0</formula>
    </cfRule>
  </conditionalFormatting>
  <conditionalFormatting sqref="E5">
    <cfRule type="expression" dxfId="37" priority="10" stopIfTrue="1">
      <formula>AND($E$6&gt;0,$E$10&gt;0,$E$14&gt;0)</formula>
    </cfRule>
  </conditionalFormatting>
  <conditionalFormatting sqref="E8 E12 E16">
    <cfRule type="cellIs" dxfId="36" priority="8" stopIfTrue="1" operator="greaterThan">
      <formula>""""""</formula>
    </cfRule>
  </conditionalFormatting>
  <conditionalFormatting sqref="E9">
    <cfRule type="expression" dxfId="35" priority="9" stopIfTrue="1">
      <formula>E10&gt;0</formula>
    </cfRule>
  </conditionalFormatting>
  <conditionalFormatting sqref="E14:E15">
    <cfRule type="expression" dxfId="34" priority="15" stopIfTrue="1">
      <formula>AND($E$10=2,$E$14=29,$D$18=0)</formula>
    </cfRule>
  </conditionalFormatting>
  <conditionalFormatting sqref="E22:E24 E26:E28">
    <cfRule type="cellIs" dxfId="33" priority="13" stopIfTrue="1" operator="greaterThan">
      <formula>0</formula>
    </cfRule>
  </conditionalFormatting>
  <conditionalFormatting sqref="F13">
    <cfRule type="cellIs" dxfId="32" priority="3" stopIfTrue="1" operator="greaterThan">
      <formula>"""+$6:$6"""</formula>
    </cfRule>
  </conditionalFormatting>
  <conditionalFormatting sqref="G9:G11 G13 G25 G28 G31:G32 G35">
    <cfRule type="cellIs" dxfId="31" priority="2" stopIfTrue="1" operator="greaterThan">
      <formula>"0"</formula>
    </cfRule>
  </conditionalFormatting>
  <conditionalFormatting sqref="G5:L5 G7:G8 G12 G14:G24 G26:G27 G29:G30">
    <cfRule type="cellIs" dxfId="30" priority="4" stopIfTrue="1" operator="greaterThan">
      <formula>"0"</formula>
    </cfRule>
  </conditionalFormatting>
  <conditionalFormatting sqref="G6:L6">
    <cfRule type="cellIs" dxfId="29" priority="7" stopIfTrue="1" operator="greaterThan">
      <formula>""""""</formula>
    </cfRule>
  </conditionalFormatting>
  <conditionalFormatting sqref="H7:J8 H12:J12 H14:J24 H26:J27 H29:J30">
    <cfRule type="cellIs" dxfId="28" priority="5" stopIfTrue="1" operator="notEqual">
      <formula>" "</formula>
    </cfRule>
  </conditionalFormatting>
  <conditionalFormatting sqref="H9:J11 I13:J13 H25:J25 H28:J28 H31:J31">
    <cfRule type="cellIs" dxfId="27" priority="6" stopIfTrue="1" operator="notEqual">
      <formula>" "</formula>
    </cfRule>
  </conditionalFormatting>
  <pageMargins left="0.78740157499999996" right="0.78740157499999996" top="0.984251969" bottom="0.984251969" header="0.4921259845" footer="0.4921259845"/>
  <pageSetup paperSize="9" orientation="portrait"/>
  <headerFooter alignWithMargins="0"/>
  <ignoredErrors>
    <ignoredError sqref="J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806A-F7C6-4742-A93D-7EF8F8215886}">
  <sheetPr codeName="Tabelle2">
    <tabColor indexed="17"/>
    <pageSetUpPr fitToPage="1"/>
  </sheetPr>
  <dimension ref="A1:BL96"/>
  <sheetViews>
    <sheetView tabSelected="1" zoomScale="97" zoomScaleNormal="97" workbookViewId="0">
      <selection activeCell="C4" sqref="C4"/>
    </sheetView>
  </sheetViews>
  <sheetFormatPr baseColWidth="10" defaultColWidth="11.5" defaultRowHeight="13" x14ac:dyDescent="0.15"/>
  <cols>
    <col min="1" max="1" width="8.83203125" style="6" customWidth="1"/>
    <col min="2" max="2" width="15.1640625" style="6" customWidth="1"/>
    <col min="3" max="3" width="5.5" style="6" customWidth="1"/>
    <col min="4" max="64" width="3.6640625" style="6" customWidth="1"/>
    <col min="65" max="16384" width="11.5" style="6"/>
  </cols>
  <sheetData>
    <row r="1" spans="1:64" ht="50.25" customHeight="1" thickTop="1" thickBot="1" x14ac:dyDescent="0.2">
      <c r="A1" s="254"/>
      <c r="B1" s="254"/>
      <c r="C1" s="254"/>
      <c r="D1" s="255"/>
      <c r="E1" s="256">
        <v>2026</v>
      </c>
      <c r="F1" s="257"/>
      <c r="G1" s="257"/>
      <c r="H1" s="257"/>
      <c r="I1" s="257"/>
      <c r="J1" s="257"/>
      <c r="K1" s="257"/>
      <c r="L1" s="257"/>
      <c r="M1" s="257" t="s">
        <v>481</v>
      </c>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row>
    <row r="2" spans="1:64" s="73" customFormat="1" ht="33.75" customHeight="1" thickTop="1" thickBot="1" x14ac:dyDescent="0.2">
      <c r="A2" s="250" t="s">
        <v>398</v>
      </c>
      <c r="B2" s="251"/>
      <c r="C2" s="252" t="s">
        <v>402</v>
      </c>
      <c r="D2" s="253"/>
      <c r="E2" s="249" t="s">
        <v>403</v>
      </c>
      <c r="F2" s="249"/>
      <c r="G2" s="249" t="s">
        <v>404</v>
      </c>
      <c r="H2" s="249"/>
      <c r="I2" s="249" t="s">
        <v>405</v>
      </c>
      <c r="J2" s="249"/>
      <c r="K2" s="249" t="s">
        <v>406</v>
      </c>
      <c r="L2" s="249"/>
      <c r="M2" s="249" t="s">
        <v>407</v>
      </c>
      <c r="N2" s="249"/>
      <c r="O2" s="249" t="s">
        <v>408</v>
      </c>
      <c r="P2" s="249"/>
      <c r="Q2" s="249" t="s">
        <v>409</v>
      </c>
      <c r="R2" s="249"/>
      <c r="S2" s="249" t="s">
        <v>410</v>
      </c>
      <c r="T2" s="249"/>
      <c r="U2" s="249" t="s">
        <v>411</v>
      </c>
      <c r="V2" s="249"/>
      <c r="W2" s="249" t="s">
        <v>412</v>
      </c>
      <c r="X2" s="249"/>
      <c r="Y2" s="249" t="s">
        <v>413</v>
      </c>
      <c r="Z2" s="249"/>
      <c r="AA2" s="249" t="s">
        <v>414</v>
      </c>
      <c r="AB2" s="249"/>
      <c r="AC2" s="249" t="s">
        <v>415</v>
      </c>
      <c r="AD2" s="249"/>
      <c r="AE2" s="249" t="s">
        <v>416</v>
      </c>
      <c r="AF2" s="249"/>
      <c r="AG2" s="249" t="s">
        <v>417</v>
      </c>
      <c r="AH2" s="249"/>
      <c r="AI2" s="249" t="s">
        <v>418</v>
      </c>
      <c r="AJ2" s="249"/>
      <c r="AK2" s="249" t="s">
        <v>419</v>
      </c>
      <c r="AL2" s="249"/>
      <c r="AM2" s="249" t="s">
        <v>420</v>
      </c>
      <c r="AN2" s="249"/>
      <c r="AO2" s="249" t="s">
        <v>421</v>
      </c>
      <c r="AP2" s="249"/>
      <c r="AQ2" s="249" t="s">
        <v>422</v>
      </c>
      <c r="AR2" s="249"/>
      <c r="AS2" s="249" t="s">
        <v>423</v>
      </c>
      <c r="AT2" s="249"/>
      <c r="AU2" s="249" t="s">
        <v>424</v>
      </c>
      <c r="AV2" s="249"/>
      <c r="AW2" s="249" t="s">
        <v>425</v>
      </c>
      <c r="AX2" s="249"/>
      <c r="AY2" s="249" t="s">
        <v>426</v>
      </c>
      <c r="AZ2" s="249"/>
      <c r="BA2" s="249" t="s">
        <v>427</v>
      </c>
      <c r="BB2" s="249"/>
      <c r="BC2" s="249" t="s">
        <v>428</v>
      </c>
      <c r="BD2" s="249"/>
      <c r="BE2" s="249" t="s">
        <v>429</v>
      </c>
      <c r="BF2" s="249"/>
      <c r="BG2" s="249" t="s">
        <v>430</v>
      </c>
      <c r="BH2" s="249"/>
      <c r="BI2" s="249" t="s">
        <v>431</v>
      </c>
      <c r="BJ2" s="249"/>
      <c r="BK2" s="249" t="s">
        <v>432</v>
      </c>
      <c r="BL2" s="258"/>
    </row>
    <row r="3" spans="1:64" ht="12.75" hidden="1" customHeight="1" thickTop="1" thickBot="1" x14ac:dyDescent="0.2">
      <c r="A3" s="77"/>
      <c r="B3" s="78"/>
      <c r="C3">
        <f>WEEKDAY(C4)</f>
        <v>5</v>
      </c>
      <c r="D3"/>
      <c r="E3">
        <f>WEEKDAY(E4)</f>
        <v>6</v>
      </c>
      <c r="F3"/>
      <c r="G3">
        <f>WEEKDAY(G4)</f>
        <v>7</v>
      </c>
      <c r="H3"/>
      <c r="I3">
        <f>WEEKDAY(I4)</f>
        <v>1</v>
      </c>
      <c r="J3"/>
      <c r="K3">
        <f>WEEKDAY(K4)</f>
        <v>2</v>
      </c>
      <c r="L3"/>
      <c r="M3">
        <f>WEEKDAY(M4)</f>
        <v>3</v>
      </c>
      <c r="N3"/>
      <c r="O3">
        <f>WEEKDAY(O4)</f>
        <v>4</v>
      </c>
      <c r="P3"/>
      <c r="Q3">
        <f>WEEKDAY(Q4)</f>
        <v>5</v>
      </c>
      <c r="R3"/>
      <c r="S3">
        <f>WEEKDAY(S4)</f>
        <v>6</v>
      </c>
      <c r="T3"/>
      <c r="U3">
        <f>WEEKDAY(U4)</f>
        <v>7</v>
      </c>
      <c r="V3"/>
      <c r="W3">
        <f>WEEKDAY(W4)</f>
        <v>1</v>
      </c>
      <c r="X3"/>
      <c r="Y3">
        <f>WEEKDAY(Y4)</f>
        <v>2</v>
      </c>
      <c r="Z3"/>
      <c r="AA3">
        <f>WEEKDAY(AA4)</f>
        <v>3</v>
      </c>
      <c r="AB3"/>
      <c r="AC3">
        <f>WEEKDAY(AC4)</f>
        <v>4</v>
      </c>
      <c r="AD3"/>
      <c r="AE3">
        <f>WEEKDAY(AE4)</f>
        <v>5</v>
      </c>
      <c r="AF3"/>
      <c r="AG3">
        <f>WEEKDAY(AG4)</f>
        <v>6</v>
      </c>
      <c r="AH3"/>
      <c r="AI3">
        <f>WEEKDAY(AI4)</f>
        <v>7</v>
      </c>
      <c r="AJ3"/>
      <c r="AK3">
        <f>WEEKDAY(AK4)</f>
        <v>1</v>
      </c>
      <c r="AL3"/>
      <c r="AM3">
        <f>WEEKDAY(AM4)</f>
        <v>2</v>
      </c>
      <c r="AN3"/>
      <c r="AO3">
        <f>WEEKDAY(AO4)</f>
        <v>3</v>
      </c>
      <c r="AP3"/>
      <c r="AQ3">
        <f>WEEKDAY(AQ4)</f>
        <v>4</v>
      </c>
      <c r="AR3"/>
      <c r="AS3">
        <f>WEEKDAY(AS4)</f>
        <v>5</v>
      </c>
      <c r="AT3"/>
      <c r="AU3">
        <f>WEEKDAY(AU4)</f>
        <v>6</v>
      </c>
      <c r="AV3"/>
      <c r="AW3">
        <f>WEEKDAY(AW4)</f>
        <v>7</v>
      </c>
      <c r="AX3"/>
      <c r="AY3">
        <f>WEEKDAY(AY4)</f>
        <v>1</v>
      </c>
      <c r="AZ3"/>
      <c r="BA3">
        <f>WEEKDAY(BA4)</f>
        <v>2</v>
      </c>
      <c r="BB3"/>
      <c r="BC3">
        <f>WEEKDAY(BC4)</f>
        <v>3</v>
      </c>
      <c r="BD3"/>
      <c r="BE3">
        <f>WEEKDAY(BE4)</f>
        <v>4</v>
      </c>
      <c r="BF3"/>
      <c r="BG3">
        <f>WEEKDAY(BG4)</f>
        <v>5</v>
      </c>
      <c r="BH3"/>
      <c r="BI3">
        <f>WEEKDAY(BI4)</f>
        <v>6</v>
      </c>
      <c r="BJ3"/>
      <c r="BK3">
        <f>WEEKDAY(BK4)</f>
        <v>7</v>
      </c>
      <c r="BL3"/>
    </row>
    <row r="4" spans="1:64" s="96" customFormat="1" ht="12.75" customHeight="1" thickTop="1" x14ac:dyDescent="0.15">
      <c r="A4" s="95"/>
      <c r="B4" s="99" t="s">
        <v>479</v>
      </c>
      <c r="C4" s="163">
        <f>IF(E1&lt;&gt;" ",Berechnung!J2," ")</f>
        <v>46023</v>
      </c>
      <c r="D4" s="140" t="s">
        <v>402</v>
      </c>
      <c r="E4" s="137">
        <f>IF($E$1&lt;&gt;" ",C4+1," ")</f>
        <v>46024</v>
      </c>
      <c r="F4" s="138" t="s">
        <v>403</v>
      </c>
      <c r="G4" s="137">
        <f>IF($E$1&lt;&gt;" ",E4+1," ")</f>
        <v>46025</v>
      </c>
      <c r="H4" s="138" t="s">
        <v>404</v>
      </c>
      <c r="I4" s="137">
        <f>IF($E$1&lt;&gt;" ",G4+1," ")</f>
        <v>46026</v>
      </c>
      <c r="J4" s="138" t="s">
        <v>405</v>
      </c>
      <c r="K4" s="137">
        <f>IF($E$1&lt;&gt;" ",I4+1," ")</f>
        <v>46027</v>
      </c>
      <c r="L4" s="138" t="s">
        <v>406</v>
      </c>
      <c r="M4" s="139">
        <f>IF($E$1&lt;&gt;" ",K4+1," ")</f>
        <v>46028</v>
      </c>
      <c r="N4" s="140" t="s">
        <v>407</v>
      </c>
      <c r="O4" s="137">
        <f>IF($E$1&lt;&gt;" ",M4+1," ")</f>
        <v>46029</v>
      </c>
      <c r="P4" s="138" t="s">
        <v>408</v>
      </c>
      <c r="Q4" s="137">
        <f>IF($E$1&lt;&gt;" ",O4+1," ")</f>
        <v>46030</v>
      </c>
      <c r="R4" s="138" t="s">
        <v>409</v>
      </c>
      <c r="S4" s="137">
        <f>IF($E$1&lt;&gt;" ",Q4+1," ")</f>
        <v>46031</v>
      </c>
      <c r="T4" s="138" t="s">
        <v>410</v>
      </c>
      <c r="U4" s="137">
        <f>IF($E$1&lt;&gt;" ",S4+1," ")</f>
        <v>46032</v>
      </c>
      <c r="V4" s="138" t="s">
        <v>411</v>
      </c>
      <c r="W4" s="137">
        <f>IF($E$1&lt;&gt;" ",U4+1," ")</f>
        <v>46033</v>
      </c>
      <c r="X4" s="138" t="s">
        <v>412</v>
      </c>
      <c r="Y4" s="137">
        <f>IF($E$1&lt;&gt;" ",W4+1," ")</f>
        <v>46034</v>
      </c>
      <c r="Z4" s="138" t="s">
        <v>413</v>
      </c>
      <c r="AA4" s="137">
        <f>IF($E$1&lt;&gt;" ",Y4+1," ")</f>
        <v>46035</v>
      </c>
      <c r="AB4" s="138" t="s">
        <v>414</v>
      </c>
      <c r="AC4" s="137">
        <f>IF($E$1&lt;&gt;" ",AA4+1," ")</f>
        <v>46036</v>
      </c>
      <c r="AD4" s="138" t="s">
        <v>415</v>
      </c>
      <c r="AE4" s="137">
        <f>IF($E$1&lt;&gt;" ",AC4+1," ")</f>
        <v>46037</v>
      </c>
      <c r="AF4" s="138" t="s">
        <v>416</v>
      </c>
      <c r="AG4" s="137">
        <f>IF($E$1&lt;&gt;" ",AE4+1," ")</f>
        <v>46038</v>
      </c>
      <c r="AH4" s="138" t="s">
        <v>417</v>
      </c>
      <c r="AI4" s="137">
        <f>IF($E$1&lt;&gt;" ",AG4+1," ")</f>
        <v>46039</v>
      </c>
      <c r="AJ4" s="138" t="s">
        <v>418</v>
      </c>
      <c r="AK4" s="137">
        <f>IF($E$1&lt;&gt;" ",AI4+1," ")</f>
        <v>46040</v>
      </c>
      <c r="AL4" s="138" t="s">
        <v>419</v>
      </c>
      <c r="AM4" s="137">
        <f>IF($E$1&lt;&gt;" ",AK4+1," ")</f>
        <v>46041</v>
      </c>
      <c r="AN4" s="138" t="s">
        <v>420</v>
      </c>
      <c r="AO4" s="137">
        <f>IF($E$1&lt;&gt;" ",AM4+1," ")</f>
        <v>46042</v>
      </c>
      <c r="AP4" s="138" t="s">
        <v>421</v>
      </c>
      <c r="AQ4" s="137">
        <f>IF($E$1&lt;&gt;" ",AO4+1," ")</f>
        <v>46043</v>
      </c>
      <c r="AR4" s="138" t="s">
        <v>422</v>
      </c>
      <c r="AS4" s="137">
        <f>IF($E$1&lt;&gt;" ",AQ4+1," ")</f>
        <v>46044</v>
      </c>
      <c r="AT4" s="138" t="s">
        <v>423</v>
      </c>
      <c r="AU4" s="137">
        <f>IF($E$1&lt;&gt;" ",AS4+1," ")</f>
        <v>46045</v>
      </c>
      <c r="AV4" s="138" t="s">
        <v>424</v>
      </c>
      <c r="AW4" s="137">
        <f>IF($E$1&lt;&gt;" ",AU4+1," ")</f>
        <v>46046</v>
      </c>
      <c r="AX4" s="138" t="s">
        <v>425</v>
      </c>
      <c r="AY4" s="137">
        <f>IF($E$1&lt;&gt;" ",AW4+1," ")</f>
        <v>46047</v>
      </c>
      <c r="AZ4" s="138" t="s">
        <v>426</v>
      </c>
      <c r="BA4" s="137">
        <f>IF($E$1&lt;&gt;" ",AY4+1," ")</f>
        <v>46048</v>
      </c>
      <c r="BB4" s="138" t="s">
        <v>427</v>
      </c>
      <c r="BC4" s="137">
        <f>IF($E$1&lt;&gt;" ",BA4+1," ")</f>
        <v>46049</v>
      </c>
      <c r="BD4" s="138" t="s">
        <v>428</v>
      </c>
      <c r="BE4" s="137">
        <f>IF($E$1&lt;&gt;" ",BC4+1," ")</f>
        <v>46050</v>
      </c>
      <c r="BF4" s="138" t="s">
        <v>429</v>
      </c>
      <c r="BG4" s="137">
        <f>IF($E$1&lt;&gt;" ",BE4+1," ")</f>
        <v>46051</v>
      </c>
      <c r="BH4" s="138" t="s">
        <v>430</v>
      </c>
      <c r="BI4" s="137">
        <f>IF($E$1&lt;&gt;" ",BG4+1," ")</f>
        <v>46052</v>
      </c>
      <c r="BJ4" s="138" t="s">
        <v>431</v>
      </c>
      <c r="BK4" s="137">
        <f>IF($E$1&lt;&gt;" ",BI4+1," ")</f>
        <v>46053</v>
      </c>
      <c r="BL4" s="141" t="s">
        <v>432</v>
      </c>
    </row>
    <row r="5" spans="1:64" s="98" customFormat="1" ht="12.75" customHeight="1" x14ac:dyDescent="0.15">
      <c r="A5" s="117"/>
      <c r="B5" s="179" t="s">
        <v>480</v>
      </c>
      <c r="C5" s="164">
        <f>IF(Berechnung!S2="53 VJ"," ",VLOOKUP('Kalender Hoch'!C4,Berechnung!$O:$S,5,FALSE))</f>
        <v>1</v>
      </c>
      <c r="D5" s="119"/>
      <c r="E5" s="120" t="str">
        <f>IF(ISERROR(VLOOKUP(E4,Berechnung!$O:$S,5,FALSE))," ",(VLOOKUP(E4,Berechnung!$O:$S,5,FALSE)))</f>
        <v xml:space="preserve"> </v>
      </c>
      <c r="F5" s="121"/>
      <c r="G5" s="120" t="str">
        <f>IF(ISERROR(VLOOKUP(G4,Berechnung!$O:$S,5,FALSE))," ",(VLOOKUP(G4,Berechnung!$O:$S,5,FALSE)))</f>
        <v xml:space="preserve"> </v>
      </c>
      <c r="H5" s="121"/>
      <c r="I5" s="120" t="str">
        <f>IF(ISERROR(VLOOKUP(I4,Berechnung!$O:$S,5,FALSE))," ",(VLOOKUP(I4,Berechnung!$O:$S,5,FALSE)))</f>
        <v xml:space="preserve"> </v>
      </c>
      <c r="J5" s="121"/>
      <c r="K5" s="120">
        <f>IF(ISERROR(VLOOKUP(K4,Berechnung!$O:$S,5,FALSE))," ",(VLOOKUP(K4,Berechnung!$O:$S,5,FALSE)))</f>
        <v>2</v>
      </c>
      <c r="L5" s="121"/>
      <c r="M5" s="118" t="str">
        <f>IF(ISERROR(VLOOKUP(M4,Berechnung!$O:$S,5,FALSE))," ",(VLOOKUP(M4,Berechnung!$O:$S,5,FALSE)))</f>
        <v xml:space="preserve"> </v>
      </c>
      <c r="N5" s="119"/>
      <c r="O5" s="120" t="str">
        <f>IF(ISERROR(VLOOKUP(O4,Berechnung!$O:$S,5,FALSE))," ",(VLOOKUP(O4,Berechnung!$O:$S,5,FALSE)))</f>
        <v xml:space="preserve"> </v>
      </c>
      <c r="P5" s="121"/>
      <c r="Q5" s="120" t="str">
        <f>IF(ISERROR(VLOOKUP(Q4,Berechnung!$O:$S,5,FALSE))," ",(VLOOKUP(Q4,Berechnung!$O:$S,5,FALSE)))</f>
        <v xml:space="preserve"> </v>
      </c>
      <c r="R5" s="121"/>
      <c r="S5" s="120" t="str">
        <f>IF(ISERROR(VLOOKUP(S4,Berechnung!$O:$S,5,FALSE))," ",(VLOOKUP(S4,Berechnung!$O:$S,5,FALSE)))</f>
        <v xml:space="preserve"> </v>
      </c>
      <c r="T5" s="121"/>
      <c r="U5" s="120" t="str">
        <f>IF(ISERROR(VLOOKUP(U4,Berechnung!$O:$S,5,FALSE))," ",(VLOOKUP(U4,Berechnung!$O:$S,5,FALSE)))</f>
        <v xml:space="preserve"> </v>
      </c>
      <c r="V5" s="121"/>
      <c r="W5" s="120" t="str">
        <f>IF(ISERROR(VLOOKUP(W4,Berechnung!$O:$S,5,FALSE))," ",(VLOOKUP(W4,Berechnung!$O:$S,5,FALSE)))</f>
        <v xml:space="preserve"> </v>
      </c>
      <c r="X5" s="121"/>
      <c r="Y5" s="120">
        <f>IF(ISERROR(VLOOKUP(Y4,Berechnung!$O:$S,5,FALSE))," ",(VLOOKUP(Y4,Berechnung!$O:$S,5,FALSE)))</f>
        <v>3</v>
      </c>
      <c r="Z5" s="121"/>
      <c r="AA5" s="120" t="str">
        <f>IF(ISERROR(VLOOKUP(AA4,Berechnung!$O:$S,5,FALSE))," ",(VLOOKUP(AA4,Berechnung!$O:$S,5,FALSE)))</f>
        <v xml:space="preserve"> </v>
      </c>
      <c r="AB5" s="121"/>
      <c r="AC5" s="120" t="str">
        <f>IF(ISERROR(VLOOKUP(AC4,Berechnung!$O:$S,5,FALSE))," ",(VLOOKUP(AC4,Berechnung!$O:$S,5,FALSE)))</f>
        <v xml:space="preserve"> </v>
      </c>
      <c r="AD5" s="121"/>
      <c r="AE5" s="120" t="str">
        <f>IF(ISERROR(VLOOKUP(AE4,Berechnung!$O:$S,5,FALSE))," ",(VLOOKUP(AE4,Berechnung!$O:$S,5,FALSE)))</f>
        <v xml:space="preserve"> </v>
      </c>
      <c r="AF5" s="121"/>
      <c r="AG5" s="201" t="s">
        <v>502</v>
      </c>
      <c r="AH5" s="202"/>
      <c r="AI5" s="203"/>
      <c r="AJ5" s="204"/>
      <c r="AK5" s="120" t="str">
        <f>IF(ISERROR(VLOOKUP(AK4,Berechnung!$O:$S,5,FALSE))," ",(VLOOKUP(AK4,Berechnung!$O:$S,5,FALSE)))</f>
        <v xml:space="preserve"> </v>
      </c>
      <c r="AL5" s="121"/>
      <c r="AM5" s="120">
        <f>IF(ISERROR(VLOOKUP(AM4,Berechnung!$O:$S,5,FALSE))," ",(VLOOKUP(AM4,Berechnung!$O:$S,5,FALSE)))</f>
        <v>4</v>
      </c>
      <c r="AN5" s="121"/>
      <c r="AO5" s="243" t="s">
        <v>491</v>
      </c>
      <c r="AP5" s="244"/>
      <c r="AQ5" s="207"/>
      <c r="AR5" s="207"/>
      <c r="AS5" s="207"/>
      <c r="AT5" s="207"/>
      <c r="AU5" s="207"/>
      <c r="AV5" s="207"/>
      <c r="AW5" s="207"/>
      <c r="AX5" s="207"/>
      <c r="AY5" s="207"/>
      <c r="AZ5" s="208"/>
      <c r="BA5" s="120">
        <f>IF(ISERROR(VLOOKUP(BA4,Berechnung!$O:$S,5,FALSE))," ",(VLOOKUP(BA4,Berechnung!$O:$S,5,FALSE)))</f>
        <v>5</v>
      </c>
      <c r="BB5" s="121"/>
      <c r="BC5" s="120" t="str">
        <f>IF(ISERROR(VLOOKUP(BC4,Berechnung!$O:$S,5,FALSE))," ",(VLOOKUP(BC4,Berechnung!$O:$S,5,FALSE)))</f>
        <v xml:space="preserve"> </v>
      </c>
      <c r="BD5" s="121"/>
      <c r="BE5" s="120" t="str">
        <f>IF(ISERROR(VLOOKUP(BE4,Berechnung!$O:$S,5,FALSE))," ",(VLOOKUP(BE4,Berechnung!$O:$S,5,FALSE)))</f>
        <v xml:space="preserve"> </v>
      </c>
      <c r="BF5" s="121"/>
      <c r="BG5" s="120" t="str">
        <f>IF(ISERROR(VLOOKUP(BG4,Berechnung!$O:$S,5,FALSE))," ",(VLOOKUP(BG4,Berechnung!$O:$S,5,FALSE)))</f>
        <v xml:space="preserve"> </v>
      </c>
      <c r="BH5" s="121"/>
      <c r="BI5" s="120" t="str">
        <f>IF(ISERROR(VLOOKUP(BI4,Berechnung!$O:$S,5,FALSE))," ",(VLOOKUP(BI4,Berechnung!$O:$S,5,FALSE)))</f>
        <v xml:space="preserve"> </v>
      </c>
      <c r="BJ5" s="121"/>
      <c r="BK5" s="120" t="str">
        <f>IF(ISERROR(VLOOKUP(BK4,Berechnung!$O:$S,5,FALSE))," ",(VLOOKUP(BK4,Berechnung!$O:$S,5,FALSE)))</f>
        <v xml:space="preserve"> </v>
      </c>
      <c r="BL5" s="142"/>
    </row>
    <row r="6" spans="1:64" s="76" customFormat="1" ht="12.75" customHeight="1" x14ac:dyDescent="0.15">
      <c r="A6" s="247" t="s">
        <v>471</v>
      </c>
      <c r="B6" s="248"/>
      <c r="C6" s="165" t="str">
        <f>IF('EINGABE und ABFRAGE'!$E$6&gt;0,VLOOKUP(C4,'EINGABE und ABFRAGE'!$I$7:$N$31,6,FALSE)," ")</f>
        <v>Neujahr</v>
      </c>
      <c r="D6" s="106"/>
      <c r="E6" s="122" t="str">
        <f>IF(ISERROR(IF('EINGABE und ABFRAGE'!$E$6&gt;0,VLOOKUP(E4,'EINGABE und ABFRAGE'!$I$7:$N$31,6,FALSE)," "))," ",(IF('EINGABE und ABFRAGE'!$E$6&gt;0,VLOOKUP(E4,'EINGABE und ABFRAGE'!$I$7:$N$31,6,FALSE)," ")))</f>
        <v xml:space="preserve"> </v>
      </c>
      <c r="F6" s="114"/>
      <c r="G6" s="122" t="str">
        <f>IF(ISERROR(IF('EINGABE und ABFRAGE'!$E$6&gt;0,VLOOKUP(G4,'EINGABE und ABFRAGE'!$I$7:$N$31,6,FALSE)," "))," ",(IF('EINGABE und ABFRAGE'!$E$6&gt;0,VLOOKUP(G4,'EINGABE und ABFRAGE'!$I$7:$N$31,6,FALSE)," ")))</f>
        <v xml:space="preserve"> </v>
      </c>
      <c r="H6" s="114"/>
      <c r="I6" s="122" t="str">
        <f>IF(ISERROR(IF('EINGABE und ABFRAGE'!$E$6&gt;0,VLOOKUP(I4,'EINGABE und ABFRAGE'!$I$7:$N$31,6,FALSE)," "))," ",(IF('EINGABE und ABFRAGE'!$E$6&gt;0,VLOOKUP(I4,'EINGABE und ABFRAGE'!$I$7:$N$31,6,FALSE)," ")))</f>
        <v xml:space="preserve"> </v>
      </c>
      <c r="J6" s="114"/>
      <c r="K6" s="122" t="str">
        <f>IF(ISERROR(IF('EINGABE und ABFRAGE'!$E$6&gt;0,VLOOKUP(K4,'EINGABE und ABFRAGE'!$I$7:$N$31,6,FALSE)," "))," ",(IF('EINGABE und ABFRAGE'!$E$6&gt;0,VLOOKUP(K4,'EINGABE und ABFRAGE'!$I$7:$N$31,6,FALSE)," ")))</f>
        <v xml:space="preserve"> </v>
      </c>
      <c r="L6" s="114"/>
      <c r="M6" s="105" t="str">
        <f>IF(ISERROR(IF('EINGABE und ABFRAGE'!$E$6&gt;0,VLOOKUP(M4,'EINGABE und ABFRAGE'!$I$7:$N$31,6,FALSE)," "))," ",(IF('EINGABE und ABFRAGE'!$E$6&gt;0,VLOOKUP(M4,'EINGABE und ABFRAGE'!$I$7:$N$31,6,FALSE)," ")))</f>
        <v>Hl.3 Könige</v>
      </c>
      <c r="N6" s="106"/>
      <c r="O6" s="122" t="str">
        <f>IF(ISERROR(IF('EINGABE und ABFRAGE'!$E$6&gt;0,VLOOKUP(O4,'EINGABE und ABFRAGE'!$I$7:$N$31,6,FALSE)," "))," ",(IF('EINGABE und ABFRAGE'!$E$6&gt;0,VLOOKUP(O4,'EINGABE und ABFRAGE'!$I$7:$N$31,6,FALSE)," ")))</f>
        <v xml:space="preserve"> </v>
      </c>
      <c r="P6" s="114"/>
      <c r="Q6" s="122" t="str">
        <f>IF(ISERROR(IF('EINGABE und ABFRAGE'!$E$6&gt;0,VLOOKUP(Q4,'EINGABE und ABFRAGE'!$I$7:$N$31,6,FALSE)," "))," ",(IF('EINGABE und ABFRAGE'!$E$6&gt;0,VLOOKUP(Q4,'EINGABE und ABFRAGE'!$I$7:$N$31,6,FALSE)," ")))</f>
        <v xml:space="preserve"> </v>
      </c>
      <c r="R6" s="114"/>
      <c r="S6" s="122" t="str">
        <f>IF(ISERROR(IF('EINGABE und ABFRAGE'!$E$6&gt;0,VLOOKUP(S4,'EINGABE und ABFRAGE'!$I$7:$N$31,6,FALSE)," "))," ",(IF('EINGABE und ABFRAGE'!$E$6&gt;0,VLOOKUP(S4,'EINGABE und ABFRAGE'!$I$7:$N$31,6,FALSE)," ")))</f>
        <v xml:space="preserve"> </v>
      </c>
      <c r="T6" s="114"/>
      <c r="U6" s="122" t="str">
        <f>IF(ISERROR(IF('EINGABE und ABFRAGE'!$E$6&gt;0,VLOOKUP(U4,'EINGABE und ABFRAGE'!$I$7:$N$31,6,FALSE)," "))," ",(IF('EINGABE und ABFRAGE'!$E$6&gt;0,VLOOKUP(U4,'EINGABE und ABFRAGE'!$I$7:$N$31,6,FALSE)," ")))</f>
        <v xml:space="preserve"> </v>
      </c>
      <c r="V6" s="114"/>
      <c r="W6" s="122" t="str">
        <f>IF(ISERROR(IF('EINGABE und ABFRAGE'!$E$6&gt;0,VLOOKUP(W4,'EINGABE und ABFRAGE'!$I$7:$N$31,6,FALSE)," "))," ",(IF('EINGABE und ABFRAGE'!$E$6&gt;0,VLOOKUP(W4,'EINGABE und ABFRAGE'!$I$7:$N$31,6,FALSE)," ")))</f>
        <v xml:space="preserve"> </v>
      </c>
      <c r="X6" s="114"/>
      <c r="Y6" s="122" t="str">
        <f>IF(ISERROR(IF('EINGABE und ABFRAGE'!$E$6&gt;0,VLOOKUP(Y4,'EINGABE und ABFRAGE'!$I$7:$N$31,6,FALSE)," "))," ",(IF('EINGABE und ABFRAGE'!$E$6&gt;0,VLOOKUP(Y4,'EINGABE und ABFRAGE'!$I$7:$N$31,6,FALSE)," ")))</f>
        <v xml:space="preserve"> </v>
      </c>
      <c r="Z6" s="114"/>
      <c r="AA6" s="122" t="str">
        <f>IF(ISERROR(IF('EINGABE und ABFRAGE'!$E$6&gt;0,VLOOKUP(AA4,'EINGABE und ABFRAGE'!$I$7:$N$31,6,FALSE)," "))," ",(IF('EINGABE und ABFRAGE'!$E$6&gt;0,VLOOKUP(AA4,'EINGABE und ABFRAGE'!$I$7:$N$31,6,FALSE)," ")))</f>
        <v xml:space="preserve"> </v>
      </c>
      <c r="AB6" s="114"/>
      <c r="AC6" s="122" t="str">
        <f>IF(ISERROR(IF('EINGABE und ABFRAGE'!$E$6&gt;0,VLOOKUP(AC4,'EINGABE und ABFRAGE'!$I$7:$N$31,6,FALSE)," "))," ",(IF('EINGABE und ABFRAGE'!$E$6&gt;0,VLOOKUP(AC4,'EINGABE und ABFRAGE'!$I$7:$N$31,6,FALSE)," ")))</f>
        <v xml:space="preserve"> </v>
      </c>
      <c r="AD6" s="114"/>
      <c r="AE6" s="122" t="str">
        <f>IF(ISERROR(IF('EINGABE und ABFRAGE'!$E$6&gt;0,VLOOKUP(AE4,'EINGABE und ABFRAGE'!$I$7:$N$31,6,FALSE)," "))," ",(IF('EINGABE und ABFRAGE'!$E$6&gt;0,VLOOKUP(AE4,'EINGABE und ABFRAGE'!$I$7:$N$31,6,FALSE)," ")))</f>
        <v xml:space="preserve"> </v>
      </c>
      <c r="AF6" s="114"/>
      <c r="AG6" s="122" t="str">
        <f>IF(ISERROR(IF('EINGABE und ABFRAGE'!$E$6&gt;0,VLOOKUP(AG4,'EINGABE und ABFRAGE'!$I$7:$N$31,6,FALSE)," "))," ",(IF('EINGABE und ABFRAGE'!$E$6&gt;0,VLOOKUP(AG4,'EINGABE und ABFRAGE'!$I$7:$N$31,6,FALSE)," ")))</f>
        <v xml:space="preserve"> </v>
      </c>
      <c r="AH6" s="114"/>
      <c r="AI6" s="122" t="str">
        <f>IF(ISERROR(IF('EINGABE und ABFRAGE'!$E$6&gt;0,VLOOKUP(AI4,'EINGABE und ABFRAGE'!$I$7:$N$31,6,FALSE)," "))," ",(IF('EINGABE und ABFRAGE'!$E$6&gt;0,VLOOKUP(AI4,'EINGABE und ABFRAGE'!$I$7:$N$31,6,FALSE)," ")))</f>
        <v xml:space="preserve"> </v>
      </c>
      <c r="AJ6" s="114"/>
      <c r="AK6" s="122" t="str">
        <f>IF(ISERROR(IF('EINGABE und ABFRAGE'!$E$6&gt;0,VLOOKUP(AK4,'EINGABE und ABFRAGE'!$I$7:$N$31,6,FALSE)," "))," ",(IF('EINGABE und ABFRAGE'!$E$6&gt;0,VLOOKUP(AK4,'EINGABE und ABFRAGE'!$I$7:$N$31,6,FALSE)," ")))</f>
        <v xml:space="preserve"> </v>
      </c>
      <c r="AL6" s="114"/>
      <c r="AM6" s="122" t="str">
        <f>IF(ISERROR(IF('EINGABE und ABFRAGE'!$E$6&gt;0,VLOOKUP(AM4,'EINGABE und ABFRAGE'!$I$7:$N$31,6,FALSE)," "))," ",(IF('EINGABE und ABFRAGE'!$E$6&gt;0,VLOOKUP(AM4,'EINGABE und ABFRAGE'!$I$7:$N$31,6,FALSE)," ")))</f>
        <v xml:space="preserve"> </v>
      </c>
      <c r="AN6" s="114"/>
      <c r="AO6" s="122" t="str">
        <f>IF(ISERROR(IF('EINGABE und ABFRAGE'!$E$6&gt;0,VLOOKUP(AO4,'EINGABE und ABFRAGE'!$I$7:$N$31,6,FALSE)," "))," ",(IF('EINGABE und ABFRAGE'!$E$6&gt;0,VLOOKUP(AO4,'EINGABE und ABFRAGE'!$I$7:$N$31,6,FALSE)," ")))</f>
        <v xml:space="preserve"> </v>
      </c>
      <c r="AP6" s="114"/>
      <c r="AQ6" s="122" t="str">
        <f>IF(ISERROR(IF('EINGABE und ABFRAGE'!$E$6&gt;0,VLOOKUP(AQ4,'EINGABE und ABFRAGE'!$I$7:$N$31,6,FALSE)," "))," ",(IF('EINGABE und ABFRAGE'!$E$6&gt;0,VLOOKUP(AQ4,'EINGABE und ABFRAGE'!$I$7:$N$31,6,FALSE)," ")))</f>
        <v xml:space="preserve"> </v>
      </c>
      <c r="AR6" s="114"/>
      <c r="AS6" s="122" t="str">
        <f>IF(ISERROR(IF('EINGABE und ABFRAGE'!$E$6&gt;0,VLOOKUP(AS4,'EINGABE und ABFRAGE'!$I$7:$N$31,6,FALSE)," "))," ",(IF('EINGABE und ABFRAGE'!$E$6&gt;0,VLOOKUP(AS4,'EINGABE und ABFRAGE'!$I$7:$N$31,6,FALSE)," ")))</f>
        <v xml:space="preserve"> </v>
      </c>
      <c r="AT6" s="114"/>
      <c r="AU6" s="122" t="str">
        <f>IF(ISERROR(IF('EINGABE und ABFRAGE'!$E$6&gt;0,VLOOKUP(AU4,'EINGABE und ABFRAGE'!$I$7:$N$31,6,FALSE)," "))," ",(IF('EINGABE und ABFRAGE'!$E$6&gt;0,VLOOKUP(AU4,'EINGABE und ABFRAGE'!$I$7:$N$31,6,FALSE)," ")))</f>
        <v xml:space="preserve"> </v>
      </c>
      <c r="AV6" s="114"/>
      <c r="AW6" s="122" t="str">
        <f>IF(ISERROR(IF('EINGABE und ABFRAGE'!$E$6&gt;0,VLOOKUP(AW4,'EINGABE und ABFRAGE'!$I$7:$N$31,6,FALSE)," "))," ",(IF('EINGABE und ABFRAGE'!$E$6&gt;0,VLOOKUP(AW4,'EINGABE und ABFRAGE'!$I$7:$N$31,6,FALSE)," ")))</f>
        <v xml:space="preserve"> </v>
      </c>
      <c r="AX6" s="114"/>
      <c r="AY6" s="122" t="str">
        <f>IF(ISERROR(IF('EINGABE und ABFRAGE'!$E$6&gt;0,VLOOKUP(AY4,'EINGABE und ABFRAGE'!$I$7:$N$31,6,FALSE)," "))," ",(IF('EINGABE und ABFRAGE'!$E$6&gt;0,VLOOKUP(AY4,'EINGABE und ABFRAGE'!$I$7:$N$31,6,FALSE)," ")))</f>
        <v xml:space="preserve"> </v>
      </c>
      <c r="AZ6" s="114"/>
      <c r="BA6" s="122" t="str">
        <f>IF(ISERROR(IF('EINGABE und ABFRAGE'!$E$6&gt;0,VLOOKUP(BA4,'EINGABE und ABFRAGE'!$I$7:$N$31,6,FALSE)," "))," ",(IF('EINGABE und ABFRAGE'!$E$6&gt;0,VLOOKUP(BA4,'EINGABE und ABFRAGE'!$I$7:$N$31,6,FALSE)," ")))</f>
        <v xml:space="preserve"> </v>
      </c>
      <c r="BB6" s="114"/>
      <c r="BC6" s="122" t="str">
        <f>IF(ISERROR(IF('EINGABE und ABFRAGE'!$E$6&gt;0,VLOOKUP(BC4,'EINGABE und ABFRAGE'!$I$7:$N$31,6,FALSE)," "))," ",(IF('EINGABE und ABFRAGE'!$E$6&gt;0,VLOOKUP(BC4,'EINGABE und ABFRAGE'!$I$7:$N$31,6,FALSE)," ")))</f>
        <v xml:space="preserve"> </v>
      </c>
      <c r="BD6" s="114"/>
      <c r="BE6" s="122" t="str">
        <f>IF(ISERROR(IF('EINGABE und ABFRAGE'!$E$6&gt;0,VLOOKUP(BE4,'EINGABE und ABFRAGE'!$I$7:$N$31,6,FALSE)," "))," ",(IF('EINGABE und ABFRAGE'!$E$6&gt;0,VLOOKUP(BE4,'EINGABE und ABFRAGE'!$I$7:$N$31,6,FALSE)," ")))</f>
        <v xml:space="preserve"> </v>
      </c>
      <c r="BF6" s="114"/>
      <c r="BG6" s="122" t="str">
        <f>IF(ISERROR(IF('EINGABE und ABFRAGE'!$E$6&gt;0,VLOOKUP(BG4,'EINGABE und ABFRAGE'!$I$7:$N$31,6,FALSE)," "))," ",(IF('EINGABE und ABFRAGE'!$E$6&gt;0,VLOOKUP(BG4,'EINGABE und ABFRAGE'!$I$7:$N$31,6,FALSE)," ")))</f>
        <v xml:space="preserve"> </v>
      </c>
      <c r="BH6" s="114"/>
      <c r="BI6" s="122" t="str">
        <f>IF(ISERROR(IF('EINGABE und ABFRAGE'!$E$6&gt;0,VLOOKUP(BI4,'EINGABE und ABFRAGE'!$I$7:$N$31,6,FALSE)," "))," ",(IF('EINGABE und ABFRAGE'!$E$6&gt;0,VLOOKUP(BI4,'EINGABE und ABFRAGE'!$I$7:$N$31,6,FALSE)," ")))</f>
        <v xml:space="preserve"> </v>
      </c>
      <c r="BJ6" s="114"/>
      <c r="BK6" s="122" t="str">
        <f>IF(ISERROR(IF('EINGABE und ABFRAGE'!$E$6&gt;0,VLOOKUP(BK4,'EINGABE und ABFRAGE'!$I$7:$N$31,6,FALSE)," "))," ",(IF('EINGABE und ABFRAGE'!$E$6&gt;0,VLOOKUP(BK4,'EINGABE und ABFRAGE'!$I$7:$N$31,6,FALSE)," ")))</f>
        <v xml:space="preserve"> </v>
      </c>
      <c r="BL6" s="143"/>
    </row>
    <row r="7" spans="1:64" ht="12.75" customHeight="1" x14ac:dyDescent="0.15">
      <c r="A7" s="247"/>
      <c r="B7" s="248"/>
      <c r="C7" s="166"/>
      <c r="D7" s="108"/>
      <c r="E7" s="113"/>
      <c r="F7" s="114"/>
      <c r="G7" s="113"/>
      <c r="H7" s="114"/>
      <c r="I7" s="113"/>
      <c r="J7" s="114"/>
      <c r="K7" s="113"/>
      <c r="L7" s="114"/>
      <c r="M7" s="107"/>
      <c r="N7" s="108"/>
      <c r="O7" s="113"/>
      <c r="P7" s="114"/>
      <c r="Q7" s="113"/>
      <c r="R7" s="114"/>
      <c r="S7" s="113"/>
      <c r="T7" s="114"/>
      <c r="U7" s="113"/>
      <c r="V7" s="114"/>
      <c r="W7" s="113"/>
      <c r="X7" s="114"/>
      <c r="Y7" s="113"/>
      <c r="Z7" s="114"/>
      <c r="AA7" s="113"/>
      <c r="AB7" s="114"/>
      <c r="AC7" s="113"/>
      <c r="AD7" s="114"/>
      <c r="AE7" s="113"/>
      <c r="AF7" s="114"/>
      <c r="AG7" s="113"/>
      <c r="AH7" s="114"/>
      <c r="AI7" s="113"/>
      <c r="AJ7" s="114"/>
      <c r="AK7" s="113"/>
      <c r="AL7" s="114"/>
      <c r="AM7" s="113"/>
      <c r="AN7" s="114"/>
      <c r="AO7" s="113"/>
      <c r="AP7" s="114"/>
      <c r="AQ7" s="113"/>
      <c r="AR7" s="114"/>
      <c r="AS7" s="113"/>
      <c r="AT7" s="114"/>
      <c r="AU7" s="113"/>
      <c r="AV7" s="114"/>
      <c r="AW7" s="113"/>
      <c r="AX7" s="114"/>
      <c r="AY7" s="113"/>
      <c r="AZ7" s="114"/>
      <c r="BA7" s="113"/>
      <c r="BB7" s="114"/>
      <c r="BC7" s="113"/>
      <c r="BD7" s="114"/>
      <c r="BE7" s="113"/>
      <c r="BF7" s="114"/>
      <c r="BG7" s="113"/>
      <c r="BH7" s="114"/>
      <c r="BI7" s="113"/>
      <c r="BJ7" s="114"/>
      <c r="BK7" s="113"/>
      <c r="BL7" s="143"/>
    </row>
    <row r="8" spans="1:64" ht="12.75" customHeight="1" x14ac:dyDescent="0.15">
      <c r="A8" s="77"/>
      <c r="B8" s="47"/>
      <c r="C8" s="166"/>
      <c r="D8" s="108"/>
      <c r="E8" s="113"/>
      <c r="F8" s="114"/>
      <c r="G8" s="113"/>
      <c r="H8" s="114"/>
      <c r="I8" s="113"/>
      <c r="J8" s="114"/>
      <c r="K8" s="113"/>
      <c r="L8" s="114"/>
      <c r="M8" s="107"/>
      <c r="N8" s="108"/>
      <c r="O8" s="113"/>
      <c r="P8" s="114"/>
      <c r="Q8" s="113"/>
      <c r="R8" s="114"/>
      <c r="S8" s="113"/>
      <c r="T8" s="114"/>
      <c r="U8" s="113"/>
      <c r="V8" s="114"/>
      <c r="W8" s="113"/>
      <c r="X8" s="114"/>
      <c r="Y8" s="113"/>
      <c r="Z8" s="114"/>
      <c r="AA8" s="113"/>
      <c r="AB8" s="114"/>
      <c r="AC8" s="113"/>
      <c r="AD8" s="114"/>
      <c r="AE8" s="113"/>
      <c r="AF8" s="114"/>
      <c r="AG8" s="113"/>
      <c r="AH8" s="114"/>
      <c r="AI8" s="113"/>
      <c r="AJ8" s="114"/>
      <c r="AK8" s="113"/>
      <c r="AL8" s="114"/>
      <c r="AM8" s="113"/>
      <c r="AN8" s="114"/>
      <c r="AO8" s="113"/>
      <c r="AP8" s="114"/>
      <c r="AQ8" s="113"/>
      <c r="AR8" s="114"/>
      <c r="AS8" s="113"/>
      <c r="AT8" s="114"/>
      <c r="AU8" s="113"/>
      <c r="AV8" s="114"/>
      <c r="AW8" s="113"/>
      <c r="AX8" s="114"/>
      <c r="AY8" s="113"/>
      <c r="AZ8" s="114"/>
      <c r="BA8" s="113"/>
      <c r="BB8" s="114"/>
      <c r="BC8" s="113"/>
      <c r="BD8" s="114"/>
      <c r="BE8" s="113"/>
      <c r="BF8" s="114"/>
      <c r="BG8" s="113"/>
      <c r="BH8" s="114"/>
      <c r="BI8" s="113"/>
      <c r="BJ8" s="114"/>
      <c r="BK8" s="113"/>
      <c r="BL8" s="143"/>
    </row>
    <row r="9" spans="1:64" ht="12.75" customHeight="1" thickBot="1" x14ac:dyDescent="0.2">
      <c r="A9" s="79"/>
      <c r="B9" s="100"/>
      <c r="C9" s="167"/>
      <c r="D9" s="110"/>
      <c r="E9" s="115"/>
      <c r="F9" s="116"/>
      <c r="G9" s="115"/>
      <c r="H9" s="116"/>
      <c r="I9" s="115"/>
      <c r="J9" s="116"/>
      <c r="K9" s="115"/>
      <c r="L9" s="116"/>
      <c r="M9" s="109"/>
      <c r="N9" s="110"/>
      <c r="O9" s="115"/>
      <c r="P9" s="116"/>
      <c r="Q9" s="115"/>
      <c r="R9" s="116"/>
      <c r="S9" s="115"/>
      <c r="T9" s="116"/>
      <c r="U9" s="115"/>
      <c r="V9" s="116"/>
      <c r="W9" s="115"/>
      <c r="X9" s="116"/>
      <c r="Y9" s="115"/>
      <c r="Z9" s="116"/>
      <c r="AA9" s="115"/>
      <c r="AB9" s="116"/>
      <c r="AC9" s="115"/>
      <c r="AD9" s="116"/>
      <c r="AE9" s="115"/>
      <c r="AF9" s="116"/>
      <c r="AG9" s="115"/>
      <c r="AH9" s="116"/>
      <c r="AI9" s="115"/>
      <c r="AJ9" s="116"/>
      <c r="AK9" s="115"/>
      <c r="AL9" s="116"/>
      <c r="AM9" s="115"/>
      <c r="AN9" s="116"/>
      <c r="AO9" s="115"/>
      <c r="AP9" s="116"/>
      <c r="AQ9" s="115"/>
      <c r="AR9" s="116"/>
      <c r="AS9" s="115"/>
      <c r="AT9" s="116"/>
      <c r="AU9" s="115"/>
      <c r="AV9" s="116"/>
      <c r="AW9" s="115"/>
      <c r="AX9" s="116"/>
      <c r="AY9" s="115"/>
      <c r="AZ9" s="116"/>
      <c r="BA9" s="115"/>
      <c r="BB9" s="116"/>
      <c r="BC9" s="115"/>
      <c r="BD9" s="116"/>
      <c r="BE9" s="115"/>
      <c r="BF9" s="116"/>
      <c r="BG9" s="115"/>
      <c r="BH9" s="116"/>
      <c r="BI9" s="115"/>
      <c r="BJ9" s="116"/>
      <c r="BK9" s="115"/>
      <c r="BL9" s="144"/>
    </row>
    <row r="10" spans="1:64" ht="12.75" hidden="1" customHeight="1" thickTop="1" thickBot="1" x14ac:dyDescent="0.2">
      <c r="A10" s="77"/>
      <c r="B10" s="47"/>
      <c r="C10" s="145">
        <f>WEEKDAY(C11)</f>
        <v>1</v>
      </c>
      <c r="D10"/>
      <c r="E10">
        <f>WEEKDAY(E11)</f>
        <v>2</v>
      </c>
      <c r="F10"/>
      <c r="G10">
        <f>WEEKDAY(G11)</f>
        <v>3</v>
      </c>
      <c r="H10"/>
      <c r="I10">
        <f>WEEKDAY(I11)</f>
        <v>4</v>
      </c>
      <c r="J10"/>
      <c r="K10">
        <f>WEEKDAY(K11)</f>
        <v>5</v>
      </c>
      <c r="L10"/>
      <c r="M10">
        <f>WEEKDAY(M11)</f>
        <v>6</v>
      </c>
      <c r="N10"/>
      <c r="O10">
        <f>WEEKDAY(O11)</f>
        <v>7</v>
      </c>
      <c r="P10"/>
      <c r="Q10">
        <f>WEEKDAY(Q11)</f>
        <v>1</v>
      </c>
      <c r="R10"/>
      <c r="S10">
        <f>WEEKDAY(S11)</f>
        <v>2</v>
      </c>
      <c r="T10"/>
      <c r="U10">
        <f>WEEKDAY(U11)</f>
        <v>3</v>
      </c>
      <c r="V10"/>
      <c r="W10">
        <f>WEEKDAY(W11)</f>
        <v>4</v>
      </c>
      <c r="X10"/>
      <c r="Y10">
        <f>WEEKDAY(Y11)</f>
        <v>5</v>
      </c>
      <c r="Z10"/>
      <c r="AA10">
        <f>WEEKDAY(AA11)</f>
        <v>6</v>
      </c>
      <c r="AB10"/>
      <c r="AC10">
        <f>WEEKDAY(AC11)</f>
        <v>7</v>
      </c>
      <c r="AD10"/>
      <c r="AE10">
        <f>WEEKDAY(AE11)</f>
        <v>1</v>
      </c>
      <c r="AF10"/>
      <c r="AG10">
        <f>WEEKDAY(AG11)</f>
        <v>2</v>
      </c>
      <c r="AH10"/>
      <c r="AI10">
        <f>WEEKDAY(AI11)</f>
        <v>3</v>
      </c>
      <c r="AJ10"/>
      <c r="AK10">
        <f>WEEKDAY(AK11)</f>
        <v>4</v>
      </c>
      <c r="AL10"/>
      <c r="AM10">
        <f>WEEKDAY(AM11)</f>
        <v>5</v>
      </c>
      <c r="AN10"/>
      <c r="AO10">
        <f>WEEKDAY(AO11)</f>
        <v>6</v>
      </c>
      <c r="AP10"/>
      <c r="AQ10">
        <f>WEEKDAY(AQ11)</f>
        <v>7</v>
      </c>
      <c r="AR10"/>
      <c r="AS10">
        <f>WEEKDAY(AS11)</f>
        <v>1</v>
      </c>
      <c r="AT10"/>
      <c r="AU10">
        <f>WEEKDAY(AU11)</f>
        <v>2</v>
      </c>
      <c r="AV10"/>
      <c r="AW10">
        <f>WEEKDAY(AW11)</f>
        <v>3</v>
      </c>
      <c r="AX10"/>
      <c r="AY10">
        <f>WEEKDAY(AY11)</f>
        <v>4</v>
      </c>
      <c r="AZ10"/>
      <c r="BA10">
        <f>WEEKDAY(BA11)</f>
        <v>5</v>
      </c>
      <c r="BB10"/>
      <c r="BC10">
        <f>WEEKDAY(BC11)</f>
        <v>6</v>
      </c>
      <c r="BD10"/>
      <c r="BE10">
        <f>WEEKDAY(BE11)</f>
        <v>7</v>
      </c>
      <c r="BF10"/>
      <c r="BG10" t="e">
        <f>WEEKDAY(BG11)</f>
        <v>#VALUE!</v>
      </c>
      <c r="BH10"/>
      <c r="BI10"/>
      <c r="BJ10"/>
      <c r="BK10"/>
      <c r="BL10" s="146"/>
    </row>
    <row r="11" spans="1:64" s="75" customFormat="1" ht="12.75" customHeight="1" thickTop="1" x14ac:dyDescent="0.15">
      <c r="A11" s="74"/>
      <c r="B11" s="124" t="s">
        <v>479</v>
      </c>
      <c r="C11" s="168">
        <f>IF($E$1&lt;&gt;" ",BK4+1," ")</f>
        <v>46054</v>
      </c>
      <c r="D11" s="112" t="s">
        <v>402</v>
      </c>
      <c r="E11" s="111">
        <f>IF($E$1&lt;&gt;" ",C11+1," ")</f>
        <v>46055</v>
      </c>
      <c r="F11" s="112" t="s">
        <v>403</v>
      </c>
      <c r="G11" s="111">
        <f>IF($E$1&lt;&gt;" ",E11+1," ")</f>
        <v>46056</v>
      </c>
      <c r="H11" s="112" t="s">
        <v>404</v>
      </c>
      <c r="I11" s="111">
        <f>IF($E$1&lt;&gt;" ",G11+1," ")</f>
        <v>46057</v>
      </c>
      <c r="J11" s="112" t="s">
        <v>405</v>
      </c>
      <c r="K11" s="111">
        <f>IF($E$1&lt;&gt;" ",I11+1," ")</f>
        <v>46058</v>
      </c>
      <c r="L11" s="112" t="s">
        <v>406</v>
      </c>
      <c r="M11" s="111">
        <f>IF($E$1&lt;&gt;" ",K11+1," ")</f>
        <v>46059</v>
      </c>
      <c r="N11" s="112" t="s">
        <v>407</v>
      </c>
      <c r="O11" s="111">
        <f>IF($E$1&lt;&gt;" ",M11+1," ")</f>
        <v>46060</v>
      </c>
      <c r="P11" s="112" t="s">
        <v>408</v>
      </c>
      <c r="Q11" s="111">
        <f>IF($E$1&lt;&gt;" ",O11+1," ")</f>
        <v>46061</v>
      </c>
      <c r="R11" s="112" t="s">
        <v>409</v>
      </c>
      <c r="S11" s="111">
        <f>IF($E$1&lt;&gt;" ",Q11+1," ")</f>
        <v>46062</v>
      </c>
      <c r="T11" s="112" t="s">
        <v>410</v>
      </c>
      <c r="U11" s="111">
        <f>IF($E$1&lt;&gt;" ",S11+1," ")</f>
        <v>46063</v>
      </c>
      <c r="V11" s="112" t="s">
        <v>411</v>
      </c>
      <c r="W11" s="111">
        <f>IF($E$1&lt;&gt;" ",U11+1," ")</f>
        <v>46064</v>
      </c>
      <c r="X11" s="112" t="s">
        <v>412</v>
      </c>
      <c r="Y11" s="111">
        <f>IF($E$1&lt;&gt;" ",W11+1," ")</f>
        <v>46065</v>
      </c>
      <c r="Z11" s="112" t="s">
        <v>413</v>
      </c>
      <c r="AA11" s="111">
        <f>IF($E$1&lt;&gt;" ",Y11+1," ")</f>
        <v>46066</v>
      </c>
      <c r="AB11" s="112" t="s">
        <v>414</v>
      </c>
      <c r="AC11" s="111">
        <f>IF($E$1&lt;&gt;" ",AA11+1," ")</f>
        <v>46067</v>
      </c>
      <c r="AD11" s="112" t="s">
        <v>415</v>
      </c>
      <c r="AE11" s="111">
        <f>IF($E$1&lt;&gt;" ",AC11+1," ")</f>
        <v>46068</v>
      </c>
      <c r="AF11" s="112" t="s">
        <v>416</v>
      </c>
      <c r="AG11" s="111">
        <f>IF($E$1&lt;&gt;" ",AE11+1," ")</f>
        <v>46069</v>
      </c>
      <c r="AH11" s="112" t="s">
        <v>417</v>
      </c>
      <c r="AI11" s="111">
        <f>IF($E$1&lt;&gt;" ",AG11+1," ")</f>
        <v>46070</v>
      </c>
      <c r="AJ11" s="112" t="s">
        <v>418</v>
      </c>
      <c r="AK11" s="111">
        <f>IF($E$1&lt;&gt;" ",AI11+1," ")</f>
        <v>46071</v>
      </c>
      <c r="AL11" s="112" t="s">
        <v>419</v>
      </c>
      <c r="AM11" s="111">
        <f>IF($E$1&lt;&gt;" ",AK11+1," ")</f>
        <v>46072</v>
      </c>
      <c r="AN11" s="112" t="s">
        <v>420</v>
      </c>
      <c r="AO11" s="111">
        <f>IF($E$1&lt;&gt;" ",AM11+1," ")</f>
        <v>46073</v>
      </c>
      <c r="AP11" s="112" t="s">
        <v>421</v>
      </c>
      <c r="AQ11" s="111">
        <f>IF($E$1&lt;&gt;" ",AO11+1," ")</f>
        <v>46074</v>
      </c>
      <c r="AR11" s="112" t="s">
        <v>422</v>
      </c>
      <c r="AS11" s="111">
        <f>IF($E$1&lt;&gt;" ",AQ11+1," ")</f>
        <v>46075</v>
      </c>
      <c r="AT11" s="112" t="s">
        <v>423</v>
      </c>
      <c r="AU11" s="111">
        <f>IF($E$1&lt;&gt;" ",AS11+1," ")</f>
        <v>46076</v>
      </c>
      <c r="AV11" s="112" t="s">
        <v>424</v>
      </c>
      <c r="AW11" s="111">
        <f>IF($E$1&lt;&gt;" ",AU11+1," ")</f>
        <v>46077</v>
      </c>
      <c r="AX11" s="112" t="s">
        <v>425</v>
      </c>
      <c r="AY11" s="111">
        <f>IF($E$1&lt;&gt;" ",AW11+1," ")</f>
        <v>46078</v>
      </c>
      <c r="AZ11" s="112" t="s">
        <v>426</v>
      </c>
      <c r="BA11" s="111">
        <f>IF($E$1&lt;&gt;" ",AY11+1," ")</f>
        <v>46079</v>
      </c>
      <c r="BB11" s="112" t="s">
        <v>427</v>
      </c>
      <c r="BC11" s="111">
        <f>IF($E$1&lt;&gt;" ",BA11+1," ")</f>
        <v>46080</v>
      </c>
      <c r="BD11" s="112" t="s">
        <v>428</v>
      </c>
      <c r="BE11" s="111">
        <f>IF($E$1&lt;&gt;" ",BC11+1," ")</f>
        <v>46081</v>
      </c>
      <c r="BF11" s="112" t="s">
        <v>429</v>
      </c>
      <c r="BG11" s="111" t="str">
        <f>IF(AND(Berechnung!L60="x",$E$1&lt;&gt;" "),BE11+1," ")</f>
        <v xml:space="preserve"> </v>
      </c>
      <c r="BH11" s="112" t="str">
        <f>IF(Berechnung!L60="x","29."," ")</f>
        <v xml:space="preserve"> </v>
      </c>
      <c r="BI11"/>
      <c r="BJ11"/>
      <c r="BK11"/>
      <c r="BL11" s="146"/>
    </row>
    <row r="12" spans="1:64" s="131" customFormat="1" ht="12.75" customHeight="1" x14ac:dyDescent="0.15">
      <c r="A12" s="97"/>
      <c r="B12" s="180" t="s">
        <v>480</v>
      </c>
      <c r="C12" s="169" t="str">
        <f>IF(ISERROR(VLOOKUP(C11,Berechnung!$O:$S,5,FALSE))," ",(VLOOKUP(C11,Berechnung!$O:$S,5,FALSE)))</f>
        <v xml:space="preserve"> </v>
      </c>
      <c r="D12" s="130"/>
      <c r="E12" s="129">
        <f>IF(ISERROR(VLOOKUP(E11,Berechnung!$O:$S,5,FALSE))," ",(VLOOKUP(E11,Berechnung!$O:$S,5,FALSE)))</f>
        <v>6</v>
      </c>
      <c r="F12" s="130"/>
      <c r="G12" s="129" t="str">
        <f>IF(ISERROR(VLOOKUP(G11,Berechnung!$O:$S,5,FALSE))," ",(VLOOKUP(G11,Berechnung!$O:$S,5,FALSE)))</f>
        <v xml:space="preserve"> </v>
      </c>
      <c r="H12" s="130"/>
      <c r="I12" s="129" t="str">
        <f>IF(ISERROR(VLOOKUP(I11,Berechnung!$O:$S,5,FALSE))," ",(VLOOKUP(I11,Berechnung!$O:$S,5,FALSE)))</f>
        <v xml:space="preserve"> </v>
      </c>
      <c r="J12" s="130"/>
      <c r="K12" s="129" t="str">
        <f>IF(ISERROR(VLOOKUP(K11,Berechnung!$O:$S,5,FALSE))," ",(VLOOKUP(K11,Berechnung!$O:$S,5,FALSE)))</f>
        <v xml:space="preserve"> </v>
      </c>
      <c r="L12" s="130"/>
      <c r="M12" s="129" t="str">
        <f>IF(ISERROR(VLOOKUP(M11,Berechnung!$O:$S,5,FALSE))," ",(VLOOKUP(M11,Berechnung!$O:$S,5,FALSE)))</f>
        <v xml:space="preserve"> </v>
      </c>
      <c r="N12" s="130"/>
      <c r="O12" s="129" t="str">
        <f>IF(ISERROR(VLOOKUP(O11,Berechnung!$O:$S,5,FALSE))," ",(VLOOKUP(O11,Berechnung!$O:$S,5,FALSE)))</f>
        <v xml:space="preserve"> </v>
      </c>
      <c r="P12" s="130"/>
      <c r="Q12" s="129" t="str">
        <f>IF(ISERROR(VLOOKUP(Q11,Berechnung!$O:$S,5,FALSE))," ",(VLOOKUP(Q11,Berechnung!$O:$S,5,FALSE)))</f>
        <v xml:space="preserve"> </v>
      </c>
      <c r="R12" s="130"/>
      <c r="S12" s="129">
        <f>IF(ISERROR(VLOOKUP(S11,Berechnung!$O:$S,5,FALSE))," ",(VLOOKUP(S11,Berechnung!$O:$S,5,FALSE)))</f>
        <v>7</v>
      </c>
      <c r="T12" s="130"/>
      <c r="U12" s="129" t="str">
        <f>IF(ISERROR(VLOOKUP(U11,Berechnung!$O:$S,5,FALSE))," ",(VLOOKUP(U11,Berechnung!$O:$S,5,FALSE)))</f>
        <v xml:space="preserve"> </v>
      </c>
      <c r="V12" s="130"/>
      <c r="W12" s="129" t="str">
        <f>IF(ISERROR(VLOOKUP(W11,Berechnung!$O:$S,5,FALSE))," ",(VLOOKUP(W11,Berechnung!$O:$S,5,FALSE)))</f>
        <v xml:space="preserve"> </v>
      </c>
      <c r="X12" s="130"/>
      <c r="Y12" s="129" t="str">
        <f>IF(ISERROR(VLOOKUP(Y11,Berechnung!$O:$S,5,FALSE))," ",(VLOOKUP(Y11,Berechnung!$O:$S,5,FALSE)))</f>
        <v xml:space="preserve"> </v>
      </c>
      <c r="Z12" s="130"/>
      <c r="AA12" s="129" t="str">
        <f>IF(ISERROR(VLOOKUP(AA11,Berechnung!$O:$S,5,FALSE))," ",(VLOOKUP(AA11,Berechnung!$O:$S,5,FALSE)))</f>
        <v xml:space="preserve"> </v>
      </c>
      <c r="AB12" s="130"/>
      <c r="AC12" s="201" t="s">
        <v>507</v>
      </c>
      <c r="AD12" s="202"/>
      <c r="AE12" s="203"/>
      <c r="AF12" s="204"/>
      <c r="AG12" s="129">
        <f>IF(ISERROR(VLOOKUP(AG11,Berechnung!$O:$S,5,FALSE))," ",(VLOOKUP(AG11,Berechnung!$O:$S,5,FALSE)))</f>
        <v>8</v>
      </c>
      <c r="AH12" s="130"/>
      <c r="AI12" s="129" t="str">
        <f>IF(ISERROR(VLOOKUP(AI11,Berechnung!$O:$S,5,FALSE))," ",(VLOOKUP(AI11,Berechnung!$O:$S,5,FALSE)))</f>
        <v xml:space="preserve"> </v>
      </c>
      <c r="AJ12" s="130"/>
      <c r="AK12" s="129" t="str">
        <f>IF(ISERROR(VLOOKUP(AK11,Berechnung!$O:$S,5,FALSE))," ",(VLOOKUP(AK11,Berechnung!$O:$S,5,FALSE)))</f>
        <v xml:space="preserve"> </v>
      </c>
      <c r="AL12" s="130"/>
      <c r="AM12" s="129" t="str">
        <f>IF(ISERROR(VLOOKUP(AM11,Berechnung!$O:$S,5,FALSE))," ",(VLOOKUP(AM11,Berechnung!$O:$S,5,FALSE)))</f>
        <v xml:space="preserve"> </v>
      </c>
      <c r="AN12" s="130"/>
      <c r="AO12" s="129" t="str">
        <f>IF(ISERROR(VLOOKUP(AO11,Berechnung!$O:$S,5,FALSE))," ",(VLOOKUP(AO11,Berechnung!$O:$S,5,FALSE)))</f>
        <v xml:space="preserve"> </v>
      </c>
      <c r="AP12" s="130"/>
      <c r="AQ12" s="129" t="str">
        <f>IF(ISERROR(VLOOKUP(AQ11,Berechnung!$O:$S,5,FALSE))," ",(VLOOKUP(AQ11,Berechnung!$O:$S,5,FALSE)))</f>
        <v xml:space="preserve"> </v>
      </c>
      <c r="AR12" s="130"/>
      <c r="AS12" s="129" t="str">
        <f>IF(ISERROR(VLOOKUP(AS11,Berechnung!$O:$S,5,FALSE))," ",(VLOOKUP(AS11,Berechnung!$O:$S,5,FALSE)))</f>
        <v xml:space="preserve"> </v>
      </c>
      <c r="AT12" s="130"/>
      <c r="AU12" s="129">
        <f>IF(ISERROR(VLOOKUP(AU11,Berechnung!$O:$S,5,FALSE))," ",(VLOOKUP(AU11,Berechnung!$O:$S,5,FALSE)))</f>
        <v>9</v>
      </c>
      <c r="AV12" s="130"/>
      <c r="AW12" s="129" t="str">
        <f>IF(ISERROR(VLOOKUP(AW11,Berechnung!$O:$S,5,FALSE))," ",(VLOOKUP(AW11,Berechnung!$O:$S,5,FALSE)))</f>
        <v xml:space="preserve"> </v>
      </c>
      <c r="AX12" s="130"/>
      <c r="AY12" s="129" t="str">
        <f>IF(ISERROR(VLOOKUP(AY11,Berechnung!$O:$S,5,FALSE))," ",(VLOOKUP(AY11,Berechnung!$O:$S,5,FALSE)))</f>
        <v xml:space="preserve"> </v>
      </c>
      <c r="AZ12" s="130"/>
      <c r="BA12" s="129" t="str">
        <f>IF(ISERROR(VLOOKUP(BA11,Berechnung!$O:$S,5,FALSE))," ",(VLOOKUP(BA11,Berechnung!$O:$S,5,FALSE)))</f>
        <v xml:space="preserve"> </v>
      </c>
      <c r="BB12" s="130"/>
      <c r="BC12" s="201" t="s">
        <v>503</v>
      </c>
      <c r="BD12" s="202"/>
      <c r="BE12" s="203"/>
      <c r="BF12" s="204"/>
      <c r="BG12" s="129" t="str">
        <f>IF(ISERROR(VLOOKUP(BG11,Berechnung!$O:$S,5,FALSE))," ",(VLOOKUP(BG11,Berechnung!$O:$S,5,FALSE)))</f>
        <v xml:space="preserve"> </v>
      </c>
      <c r="BH12" s="130"/>
      <c r="BI12" s="147"/>
      <c r="BJ12" s="147"/>
      <c r="BK12" s="147"/>
      <c r="BL12" s="148"/>
    </row>
    <row r="13" spans="1:64" ht="12.75" customHeight="1" x14ac:dyDescent="0.15">
      <c r="A13" s="247" t="s">
        <v>472</v>
      </c>
      <c r="B13" s="248"/>
      <c r="C13" s="170" t="str">
        <f>IF(ISERROR(IF('EINGABE und ABFRAGE'!$E$6&gt;0,VLOOKUP(C11,'EINGABE und ABFRAGE'!$I$7:$N$31,6,FALSE)," "))," ",(IF('EINGABE und ABFRAGE'!$E$6&gt;0,VLOOKUP(C11,'EINGABE und ABFRAGE'!$I$7:$N$31,6,FALSE)," ")))</f>
        <v xml:space="preserve"> </v>
      </c>
      <c r="D13" s="114"/>
      <c r="E13" s="122" t="str">
        <f>IF(ISERROR(IF('EINGABE und ABFRAGE'!$E$6&gt;0,VLOOKUP(E11,'EINGABE und ABFRAGE'!$I$7:$N$31,6,FALSE)," "))," ",(IF('EINGABE und ABFRAGE'!$E$6&gt;0,VLOOKUP(E11,'EINGABE und ABFRAGE'!$I$7:$N$31,6,FALSE)," ")))</f>
        <v xml:space="preserve"> </v>
      </c>
      <c r="F13" s="114"/>
      <c r="G13" s="122" t="str">
        <f>IF(ISERROR(IF('EINGABE und ABFRAGE'!$E$6&gt;0,VLOOKUP(G11,'EINGABE und ABFRAGE'!$I$7:$N$31,6,FALSE)," "))," ",(IF('EINGABE und ABFRAGE'!$E$6&gt;0,VLOOKUP(G11,'EINGABE und ABFRAGE'!$I$7:$N$31,6,FALSE)," ")))</f>
        <v xml:space="preserve"> </v>
      </c>
      <c r="H13" s="114"/>
      <c r="I13" s="122" t="str">
        <f>IF(ISERROR(IF('EINGABE und ABFRAGE'!$E$6&gt;0,VLOOKUP(I11,'EINGABE und ABFRAGE'!$I$7:$N$31,6,FALSE)," "))," ",(IF('EINGABE und ABFRAGE'!$E$6&gt;0,VLOOKUP(I11,'EINGABE und ABFRAGE'!$I$7:$N$31,6,FALSE)," ")))</f>
        <v xml:space="preserve"> </v>
      </c>
      <c r="J13" s="114"/>
      <c r="K13" s="122" t="str">
        <f>IF(ISERROR(IF('EINGABE und ABFRAGE'!$E$6&gt;0,VLOOKUP(K11,'EINGABE und ABFRAGE'!$I$7:$N$31,6,FALSE)," "))," ",(IF('EINGABE und ABFRAGE'!$E$6&gt;0,VLOOKUP(K11,'EINGABE und ABFRAGE'!$I$7:$N$31,6,FALSE)," ")))</f>
        <v xml:space="preserve"> </v>
      </c>
      <c r="L13" s="114"/>
      <c r="M13" s="122" t="str">
        <f>IF(ISERROR(IF('EINGABE und ABFRAGE'!$E$6&gt;0,VLOOKUP(M11,'EINGABE und ABFRAGE'!$I$7:$N$31,6,FALSE)," "))," ",(IF('EINGABE und ABFRAGE'!$E$6&gt;0,VLOOKUP(M11,'EINGABE und ABFRAGE'!$I$7:$N$31,6,FALSE)," ")))</f>
        <v xml:space="preserve"> </v>
      </c>
      <c r="N13" s="114"/>
      <c r="O13" s="122" t="str">
        <f>IF(ISERROR(IF('EINGABE und ABFRAGE'!$E$6&gt;0,VLOOKUP(O11,'EINGABE und ABFRAGE'!$I$7:$N$31,6,FALSE)," "))," ",(IF('EINGABE und ABFRAGE'!$E$6&gt;0,VLOOKUP(O11,'EINGABE und ABFRAGE'!$I$7:$N$31,6,FALSE)," ")))</f>
        <v xml:space="preserve"> </v>
      </c>
      <c r="P13" s="114"/>
      <c r="Q13" s="122" t="str">
        <f>IF(ISERROR(IF('EINGABE und ABFRAGE'!$E$6&gt;0,VLOOKUP(Q11,'EINGABE und ABFRAGE'!$I$7:$N$31,6,FALSE)," "))," ",(IF('EINGABE und ABFRAGE'!$E$6&gt;0,VLOOKUP(Q11,'EINGABE und ABFRAGE'!$I$7:$N$31,6,FALSE)," ")))</f>
        <v xml:space="preserve"> </v>
      </c>
      <c r="R13" s="114"/>
      <c r="S13" s="122" t="str">
        <f>IF(ISERROR(IF('EINGABE und ABFRAGE'!$E$6&gt;0,VLOOKUP(S11,'EINGABE und ABFRAGE'!$I$7:$N$31,6,FALSE)," "))," ",(IF('EINGABE und ABFRAGE'!$E$6&gt;0,VLOOKUP(S11,'EINGABE und ABFRAGE'!$I$7:$N$31,6,FALSE)," ")))</f>
        <v xml:space="preserve"> </v>
      </c>
      <c r="T13" s="114"/>
      <c r="U13" s="122" t="str">
        <f>IF(ISERROR(IF('EINGABE und ABFRAGE'!$E$6&gt;0,VLOOKUP(U11,'EINGABE und ABFRAGE'!$I$7:$N$31,6,FALSE)," "))," ",(IF('EINGABE und ABFRAGE'!$E$6&gt;0,VLOOKUP(U11,'EINGABE und ABFRAGE'!$I$7:$N$31,6,FALSE)," ")))</f>
        <v xml:space="preserve"> </v>
      </c>
      <c r="V13" s="114"/>
      <c r="W13" s="122" t="str">
        <f>IF(ISERROR(IF('EINGABE und ABFRAGE'!$E$6&gt;0,VLOOKUP(W11,'EINGABE und ABFRAGE'!$I$7:$N$31,6,FALSE)," "))," ",(IF('EINGABE und ABFRAGE'!$E$6&gt;0,VLOOKUP(W11,'EINGABE und ABFRAGE'!$I$7:$N$31,6,FALSE)," ")))</f>
        <v xml:space="preserve"> </v>
      </c>
      <c r="X13" s="114"/>
      <c r="Y13" s="122" t="str">
        <f>IF(ISERROR(IF('EINGABE und ABFRAGE'!$E$6&gt;0,VLOOKUP(Y11,'EINGABE und ABFRAGE'!$I$7:$N$31,6,FALSE)," "))," ",(IF('EINGABE und ABFRAGE'!$E$6&gt;0,VLOOKUP(Y11,'EINGABE und ABFRAGE'!$I$7:$N$31,6,FALSE)," ")))</f>
        <v xml:space="preserve"> </v>
      </c>
      <c r="Z13" s="114"/>
      <c r="AA13" s="122" t="str">
        <f>IF(ISERROR(IF('EINGABE und ABFRAGE'!$E$6&gt;0,VLOOKUP(AA11,'EINGABE und ABFRAGE'!$I$7:$N$31,6,FALSE)," "))," ",(IF('EINGABE und ABFRAGE'!$E$6&gt;0,VLOOKUP(AA11,'EINGABE und ABFRAGE'!$I$7:$N$31,6,FALSE)," ")))</f>
        <v xml:space="preserve"> </v>
      </c>
      <c r="AB13" s="114"/>
      <c r="AC13" s="122" t="str">
        <f>IF(ISERROR(IF('EINGABE und ABFRAGE'!$E$6&gt;0,VLOOKUP(AC11,'EINGABE und ABFRAGE'!$I$7:$N$31,6,FALSE)," "))," ",(IF('EINGABE und ABFRAGE'!$E$6&gt;0,VLOOKUP(AC11,'EINGABE und ABFRAGE'!$I$7:$N$31,6,FALSE)," ")))</f>
        <v>Valentinst.</v>
      </c>
      <c r="AD13" s="114"/>
      <c r="AE13" s="122" t="str">
        <f>IF(ISERROR(IF('EINGABE und ABFRAGE'!$E$6&gt;0,VLOOKUP(AE11,'EINGABE und ABFRAGE'!$I$7:$N$31,6,FALSE)," "))," ",(IF('EINGABE und ABFRAGE'!$E$6&gt;0,VLOOKUP(AE11,'EINGABE und ABFRAGE'!$I$7:$N$31,6,FALSE)," ")))</f>
        <v xml:space="preserve"> </v>
      </c>
      <c r="AF13" s="114"/>
      <c r="AG13" s="122" t="str">
        <f>IF(ISERROR(IF('EINGABE und ABFRAGE'!$E$6&gt;0,VLOOKUP(AG11,'EINGABE und ABFRAGE'!$I$7:$N$31,6,FALSE)," "))," ",(IF('EINGABE und ABFRAGE'!$E$6&gt;0,VLOOKUP(AG11,'EINGABE und ABFRAGE'!$I$7:$N$31,6,FALSE)," ")))</f>
        <v xml:space="preserve"> </v>
      </c>
      <c r="AH13" s="114"/>
      <c r="AI13" s="122" t="str">
        <f>IF(ISERROR(IF('EINGABE und ABFRAGE'!$E$6&gt;0,VLOOKUP(AI11,'EINGABE und ABFRAGE'!$I$7:$N$31,6,FALSE)," "))," ",(IF('EINGABE und ABFRAGE'!$E$6&gt;0,VLOOKUP(AI11,'EINGABE und ABFRAGE'!$I$7:$N$31,6,FALSE)," ")))</f>
        <v>Faschingdi.</v>
      </c>
      <c r="AJ13" s="114"/>
      <c r="AK13" s="122" t="str">
        <f>IF(ISERROR(IF('EINGABE und ABFRAGE'!$E$6&gt;0,VLOOKUP(AK11,'EINGABE und ABFRAGE'!$I$7:$N$31,6,FALSE)," "))," ",(IF('EINGABE und ABFRAGE'!$E$6&gt;0,VLOOKUP(AK11,'EINGABE und ABFRAGE'!$I$7:$N$31,6,FALSE)," ")))</f>
        <v>Aschermi.</v>
      </c>
      <c r="AL13" s="114"/>
      <c r="AM13" s="122" t="str">
        <f>IF(ISERROR(IF('EINGABE und ABFRAGE'!$E$6&gt;0,VLOOKUP(AM11,'EINGABE und ABFRAGE'!$I$7:$N$31,6,FALSE)," "))," ",(IF('EINGABE und ABFRAGE'!$E$6&gt;0,VLOOKUP(AM11,'EINGABE und ABFRAGE'!$I$7:$N$31,6,FALSE)," ")))</f>
        <v xml:space="preserve"> </v>
      </c>
      <c r="AN13" s="114"/>
      <c r="AO13" s="122" t="str">
        <f>IF(ISERROR(IF('EINGABE und ABFRAGE'!$E$6&gt;0,VLOOKUP(AO11,'EINGABE und ABFRAGE'!$I$7:$N$31,6,FALSE)," "))," ",(IF('EINGABE und ABFRAGE'!$E$6&gt;0,VLOOKUP(AO11,'EINGABE und ABFRAGE'!$I$7:$N$31,6,FALSE)," ")))</f>
        <v xml:space="preserve"> </v>
      </c>
      <c r="AP13" s="114"/>
      <c r="AQ13" s="122" t="str">
        <f>IF(ISERROR(IF('EINGABE und ABFRAGE'!$E$6&gt;0,VLOOKUP(AQ11,'EINGABE und ABFRAGE'!$I$7:$N$31,6,FALSE)," "))," ",(IF('EINGABE und ABFRAGE'!$E$6&gt;0,VLOOKUP(AQ11,'EINGABE und ABFRAGE'!$I$7:$N$31,6,FALSE)," ")))</f>
        <v xml:space="preserve"> </v>
      </c>
      <c r="AR13" s="114"/>
      <c r="AS13" s="122" t="str">
        <f>IF(ISERROR(IF('EINGABE und ABFRAGE'!$E$6&gt;0,VLOOKUP(AS11,'EINGABE und ABFRAGE'!$I$7:$N$31,6,FALSE)," "))," ",(IF('EINGABE und ABFRAGE'!$E$6&gt;0,VLOOKUP(AS11,'EINGABE und ABFRAGE'!$I$7:$N$31,6,FALSE)," ")))</f>
        <v xml:space="preserve"> </v>
      </c>
      <c r="AT13" s="114"/>
      <c r="AU13" s="122" t="str">
        <f>IF(ISERROR(IF('EINGABE und ABFRAGE'!$E$6&gt;0,VLOOKUP(AU11,'EINGABE und ABFRAGE'!$I$7:$N$31,6,FALSE)," "))," ",(IF('EINGABE und ABFRAGE'!$E$6&gt;0,VLOOKUP(AU11,'EINGABE und ABFRAGE'!$I$7:$N$31,6,FALSE)," ")))</f>
        <v xml:space="preserve"> </v>
      </c>
      <c r="AV13" s="114"/>
      <c r="AW13" s="122" t="str">
        <f>IF(ISERROR(IF('EINGABE und ABFRAGE'!$E$6&gt;0,VLOOKUP(AW11,'EINGABE und ABFRAGE'!$I$7:$N$31,6,FALSE)," "))," ",(IF('EINGABE und ABFRAGE'!$E$6&gt;0,VLOOKUP(AW11,'EINGABE und ABFRAGE'!$I$7:$N$31,6,FALSE)," ")))</f>
        <v xml:space="preserve"> </v>
      </c>
      <c r="AX13" s="114"/>
      <c r="AY13" s="122" t="str">
        <f>IF(ISERROR(IF('EINGABE und ABFRAGE'!$E$6&gt;0,VLOOKUP(AY11,'EINGABE und ABFRAGE'!$I$7:$N$31,6,FALSE)," "))," ",(IF('EINGABE und ABFRAGE'!$E$6&gt;0,VLOOKUP(AY11,'EINGABE und ABFRAGE'!$I$7:$N$31,6,FALSE)," ")))</f>
        <v xml:space="preserve"> </v>
      </c>
      <c r="AZ13" s="114"/>
      <c r="BA13" s="122" t="str">
        <f>IF(ISERROR(IF('EINGABE und ABFRAGE'!$E$6&gt;0,VLOOKUP(BA11,'EINGABE und ABFRAGE'!$I$7:$N$31,6,FALSE)," "))," ",(IF('EINGABE und ABFRAGE'!$E$6&gt;0,VLOOKUP(BA11,'EINGABE und ABFRAGE'!$I$7:$N$31,6,FALSE)," ")))</f>
        <v xml:space="preserve"> </v>
      </c>
      <c r="BB13" s="114"/>
      <c r="BC13" s="122" t="str">
        <f>IF(ISERROR(IF('EINGABE und ABFRAGE'!$E$6&gt;0,VLOOKUP(BC11,'EINGABE und ABFRAGE'!$I$7:$N$31,6,FALSE)," "))," ",(IF('EINGABE und ABFRAGE'!$E$6&gt;0,VLOOKUP(BC11,'EINGABE und ABFRAGE'!$I$7:$N$31,6,FALSE)," ")))</f>
        <v xml:space="preserve"> </v>
      </c>
      <c r="BD13" s="114"/>
      <c r="BE13" s="122" t="str">
        <f>IF(ISERROR(IF('EINGABE und ABFRAGE'!$E$6&gt;0,VLOOKUP(BE11,'EINGABE und ABFRAGE'!$I$7:$N$31,6,FALSE)," "))," ",(IF('EINGABE und ABFRAGE'!$E$6&gt;0,VLOOKUP(BE11,'EINGABE und ABFRAGE'!$I$7:$N$31,6,FALSE)," ")))</f>
        <v xml:space="preserve"> </v>
      </c>
      <c r="BF13" s="114"/>
      <c r="BG13" s="122" t="str">
        <f>IF(ISERROR(IF('EINGABE und ABFRAGE'!$E$6&gt;0,VLOOKUP(BG11,'EINGABE und ABFRAGE'!$I$7:$N$31,6,FALSE)," "))," ",(IF('EINGABE und ABFRAGE'!$E$6&gt;0,VLOOKUP(BG11,'EINGABE und ABFRAGE'!$I$7:$N$31,6,FALSE)," ")))</f>
        <v xml:space="preserve"> </v>
      </c>
      <c r="BH13" s="114"/>
      <c r="BI13"/>
      <c r="BJ13"/>
      <c r="BK13"/>
      <c r="BL13" s="146"/>
    </row>
    <row r="14" spans="1:64" ht="12.75" customHeight="1" x14ac:dyDescent="0.15">
      <c r="A14" s="247"/>
      <c r="B14" s="248"/>
      <c r="C14" s="171"/>
      <c r="D14" s="114"/>
      <c r="E14" s="113"/>
      <c r="F14" s="114"/>
      <c r="G14" s="113"/>
      <c r="H14" s="114"/>
      <c r="I14" s="113"/>
      <c r="J14" s="114"/>
      <c r="K14" s="113"/>
      <c r="L14" s="114"/>
      <c r="M14" s="113"/>
      <c r="N14" s="114"/>
      <c r="O14" s="113"/>
      <c r="P14" s="114"/>
      <c r="Q14" s="113"/>
      <c r="R14" s="114"/>
      <c r="S14" s="113"/>
      <c r="T14" s="114"/>
      <c r="U14" s="113"/>
      <c r="V14" s="114"/>
      <c r="W14" s="113"/>
      <c r="X14" s="114"/>
      <c r="Y14" s="113"/>
      <c r="Z14" s="114"/>
      <c r="AA14" s="113"/>
      <c r="AB14" s="114"/>
      <c r="AC14" s="113"/>
      <c r="AD14" s="114"/>
      <c r="AE14" s="113"/>
      <c r="AF14" s="114"/>
      <c r="AG14" s="113"/>
      <c r="AH14" s="114"/>
      <c r="AI14" s="113"/>
      <c r="AJ14" s="114"/>
      <c r="AK14" s="113"/>
      <c r="AL14" s="114"/>
      <c r="AM14" s="113"/>
      <c r="AN14" s="114"/>
      <c r="AO14" s="113"/>
      <c r="AP14" s="114"/>
      <c r="AQ14" s="113"/>
      <c r="AR14" s="114"/>
      <c r="AS14" s="113"/>
      <c r="AT14" s="114"/>
      <c r="AU14" s="113"/>
      <c r="AV14" s="114"/>
      <c r="AW14" s="113"/>
      <c r="AX14" s="114"/>
      <c r="AY14" s="113"/>
      <c r="AZ14" s="114"/>
      <c r="BA14" s="113"/>
      <c r="BB14" s="114"/>
      <c r="BC14" s="113"/>
      <c r="BD14" s="114"/>
      <c r="BE14" s="113"/>
      <c r="BF14" s="114"/>
      <c r="BG14" s="113"/>
      <c r="BH14" s="114"/>
      <c r="BI14"/>
      <c r="BJ14"/>
      <c r="BK14"/>
      <c r="BL14" s="146"/>
    </row>
    <row r="15" spans="1:64" ht="12.75" customHeight="1" x14ac:dyDescent="0.15">
      <c r="A15" s="77"/>
      <c r="B15" s="47"/>
      <c r="C15" s="171"/>
      <c r="D15" s="114"/>
      <c r="E15" s="113"/>
      <c r="F15" s="114"/>
      <c r="G15" s="113"/>
      <c r="H15" s="114"/>
      <c r="I15" s="113"/>
      <c r="J15" s="114"/>
      <c r="K15" s="113"/>
      <c r="L15" s="114"/>
      <c r="M15" s="113"/>
      <c r="N15" s="114"/>
      <c r="O15" s="113"/>
      <c r="P15" s="114"/>
      <c r="Q15" s="113"/>
      <c r="R15" s="114"/>
      <c r="S15" s="113"/>
      <c r="T15" s="114"/>
      <c r="U15" s="113"/>
      <c r="V15" s="114"/>
      <c r="W15" s="113"/>
      <c r="X15" s="114"/>
      <c r="Y15" s="113"/>
      <c r="Z15" s="114"/>
      <c r="AA15" s="113"/>
      <c r="AB15" s="114"/>
      <c r="AC15" s="113"/>
      <c r="AD15" s="114"/>
      <c r="AE15" s="113"/>
      <c r="AF15" s="114"/>
      <c r="AG15" s="113"/>
      <c r="AH15" s="114"/>
      <c r="AI15" s="113"/>
      <c r="AJ15" s="114"/>
      <c r="AK15" s="113"/>
      <c r="AL15" s="114"/>
      <c r="AM15" s="113"/>
      <c r="AN15" s="114"/>
      <c r="AO15" s="113"/>
      <c r="AP15" s="114"/>
      <c r="AQ15" s="113"/>
      <c r="AR15" s="114"/>
      <c r="AS15" s="113"/>
      <c r="AT15" s="114"/>
      <c r="AU15" s="113"/>
      <c r="AV15" s="114"/>
      <c r="AW15" s="113"/>
      <c r="AX15" s="114"/>
      <c r="AY15" s="113"/>
      <c r="AZ15" s="114"/>
      <c r="BA15" s="113"/>
      <c r="BB15" s="114"/>
      <c r="BC15" s="113"/>
      <c r="BD15" s="114"/>
      <c r="BE15" s="113"/>
      <c r="BF15" s="114"/>
      <c r="BG15" s="113"/>
      <c r="BH15" s="114"/>
      <c r="BI15"/>
      <c r="BJ15"/>
      <c r="BK15"/>
      <c r="BL15" s="146"/>
    </row>
    <row r="16" spans="1:64" ht="12.75" customHeight="1" thickBot="1" x14ac:dyDescent="0.2">
      <c r="A16" s="79"/>
      <c r="B16" s="100"/>
      <c r="C16" s="172"/>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c r="BJ16"/>
      <c r="BK16"/>
      <c r="BL16" s="146"/>
    </row>
    <row r="17" spans="1:64" ht="12.75" hidden="1" customHeight="1" thickTop="1" thickBot="1" x14ac:dyDescent="0.2">
      <c r="A17" s="77"/>
      <c r="B17" s="47"/>
      <c r="C17" s="145">
        <f>WEEKDAY(C18)</f>
        <v>1</v>
      </c>
      <c r="D17"/>
      <c r="E17">
        <f>WEEKDAY(E18)</f>
        <v>2</v>
      </c>
      <c r="F17"/>
      <c r="G17">
        <f>WEEKDAY(G18)</f>
        <v>3</v>
      </c>
      <c r="H17"/>
      <c r="I17">
        <f>WEEKDAY(I18)</f>
        <v>4</v>
      </c>
      <c r="J17"/>
      <c r="K17">
        <f>WEEKDAY(K18)</f>
        <v>5</v>
      </c>
      <c r="L17"/>
      <c r="M17">
        <f>WEEKDAY(M18)</f>
        <v>6</v>
      </c>
      <c r="N17"/>
      <c r="O17">
        <f>WEEKDAY(O18)</f>
        <v>7</v>
      </c>
      <c r="P17"/>
      <c r="Q17">
        <f>WEEKDAY(Q18)</f>
        <v>1</v>
      </c>
      <c r="R17"/>
      <c r="S17">
        <f>WEEKDAY(S18)</f>
        <v>2</v>
      </c>
      <c r="T17"/>
      <c r="U17">
        <f>WEEKDAY(U18)</f>
        <v>3</v>
      </c>
      <c r="V17"/>
      <c r="W17">
        <f>WEEKDAY(W18)</f>
        <v>4</v>
      </c>
      <c r="X17"/>
      <c r="Y17">
        <f>WEEKDAY(Y18)</f>
        <v>5</v>
      </c>
      <c r="Z17"/>
      <c r="AA17">
        <f>WEEKDAY(AA18)</f>
        <v>6</v>
      </c>
      <c r="AB17"/>
      <c r="AC17">
        <f>WEEKDAY(AC18)</f>
        <v>7</v>
      </c>
      <c r="AD17"/>
      <c r="AE17">
        <f>WEEKDAY(AE18)</f>
        <v>1</v>
      </c>
      <c r="AF17"/>
      <c r="AG17">
        <f>WEEKDAY(AG18)</f>
        <v>2</v>
      </c>
      <c r="AH17"/>
      <c r="AI17">
        <f>WEEKDAY(AI18)</f>
        <v>3</v>
      </c>
      <c r="AJ17"/>
      <c r="AK17">
        <f>WEEKDAY(AK18)</f>
        <v>4</v>
      </c>
      <c r="AL17"/>
      <c r="AM17">
        <f>WEEKDAY(AM18)</f>
        <v>5</v>
      </c>
      <c r="AN17"/>
      <c r="AO17">
        <f>WEEKDAY(AO18)</f>
        <v>6</v>
      </c>
      <c r="AP17"/>
      <c r="AQ17">
        <f>WEEKDAY(AQ18)</f>
        <v>7</v>
      </c>
      <c r="AR17"/>
      <c r="AS17">
        <f>WEEKDAY(AS18)</f>
        <v>1</v>
      </c>
      <c r="AT17"/>
      <c r="AU17">
        <f>WEEKDAY(AU18)</f>
        <v>2</v>
      </c>
      <c r="AV17"/>
      <c r="AW17">
        <f>WEEKDAY(AW18)</f>
        <v>3</v>
      </c>
      <c r="AX17"/>
      <c r="AY17">
        <f>WEEKDAY(AY18)</f>
        <v>4</v>
      </c>
      <c r="AZ17"/>
      <c r="BA17">
        <f>WEEKDAY(BA18)</f>
        <v>5</v>
      </c>
      <c r="BB17"/>
      <c r="BC17">
        <f>WEEKDAY(BC18)</f>
        <v>6</v>
      </c>
      <c r="BD17"/>
      <c r="BE17">
        <f>WEEKDAY(BE18)</f>
        <v>7</v>
      </c>
      <c r="BF17"/>
      <c r="BG17">
        <f>WEEKDAY(BG18)</f>
        <v>1</v>
      </c>
      <c r="BH17"/>
      <c r="BI17">
        <f>WEEKDAY(BI18)</f>
        <v>2</v>
      </c>
      <c r="BJ17"/>
      <c r="BK17">
        <f>WEEKDAY(BK18)</f>
        <v>3</v>
      </c>
      <c r="BL17" s="146"/>
    </row>
    <row r="18" spans="1:64" s="75" customFormat="1" ht="12.75" customHeight="1" thickTop="1" x14ac:dyDescent="0.15">
      <c r="A18" s="74"/>
      <c r="B18" s="124" t="s">
        <v>479</v>
      </c>
      <c r="C18" s="168">
        <f>IF(ISERROR(IF(AND(Berechnung!L60&lt;&gt;"x",$E$1&lt;&gt;" "),BE11+1,BG11+1))," ",(IF(AND(Berechnung!L60&lt;&gt;"x",$E$1&lt;&gt;" "),BE11+1,BG11+1)))</f>
        <v>46082</v>
      </c>
      <c r="D18" s="112" t="s">
        <v>402</v>
      </c>
      <c r="E18" s="111">
        <f>IF($E$1&lt;&gt;" ",C18+1," ")</f>
        <v>46083</v>
      </c>
      <c r="F18" s="112" t="s">
        <v>403</v>
      </c>
      <c r="G18" s="111">
        <f>IF($E$1&lt;&gt;" ",E18+1," ")</f>
        <v>46084</v>
      </c>
      <c r="H18" s="112" t="s">
        <v>404</v>
      </c>
      <c r="I18" s="111">
        <f>IF($E$1&lt;&gt;" ",G18+1," ")</f>
        <v>46085</v>
      </c>
      <c r="J18" s="112" t="s">
        <v>405</v>
      </c>
      <c r="K18" s="111">
        <f>IF($E$1&lt;&gt;" ",I18+1," ")</f>
        <v>46086</v>
      </c>
      <c r="L18" s="112" t="s">
        <v>406</v>
      </c>
      <c r="M18" s="111">
        <f>IF($E$1&lt;&gt;" ",K18+1," ")</f>
        <v>46087</v>
      </c>
      <c r="N18" s="112" t="s">
        <v>407</v>
      </c>
      <c r="O18" s="111">
        <f>IF($E$1&lt;&gt;" ",M18+1," ")</f>
        <v>46088</v>
      </c>
      <c r="P18" s="112" t="s">
        <v>408</v>
      </c>
      <c r="Q18" s="111">
        <f>IF($E$1&lt;&gt;" ",O18+1," ")</f>
        <v>46089</v>
      </c>
      <c r="R18" s="112" t="s">
        <v>409</v>
      </c>
      <c r="S18" s="111">
        <f>IF($E$1&lt;&gt;" ",Q18+1," ")</f>
        <v>46090</v>
      </c>
      <c r="T18" s="112" t="s">
        <v>410</v>
      </c>
      <c r="U18" s="111">
        <f>IF($E$1&lt;&gt;" ",S18+1," ")</f>
        <v>46091</v>
      </c>
      <c r="V18" s="112" t="s">
        <v>411</v>
      </c>
      <c r="W18" s="111">
        <f>IF($E$1&lt;&gt;" ",U18+1," ")</f>
        <v>46092</v>
      </c>
      <c r="X18" s="112" t="s">
        <v>412</v>
      </c>
      <c r="Y18" s="111">
        <f>IF($E$1&lt;&gt;" ",W18+1," ")</f>
        <v>46093</v>
      </c>
      <c r="Z18" s="112" t="s">
        <v>413</v>
      </c>
      <c r="AA18" s="111">
        <f>IF($E$1&lt;&gt;" ",Y18+1," ")</f>
        <v>46094</v>
      </c>
      <c r="AB18" s="112" t="s">
        <v>414</v>
      </c>
      <c r="AC18" s="111">
        <f>IF($E$1&lt;&gt;" ",AA18+1," ")</f>
        <v>46095</v>
      </c>
      <c r="AD18" s="112" t="s">
        <v>415</v>
      </c>
      <c r="AE18" s="111">
        <f>IF($E$1&lt;&gt;" ",AC18+1," ")</f>
        <v>46096</v>
      </c>
      <c r="AF18" s="112" t="s">
        <v>416</v>
      </c>
      <c r="AG18" s="111">
        <f>IF($E$1&lt;&gt;" ",AE18+1," ")</f>
        <v>46097</v>
      </c>
      <c r="AH18" s="112" t="s">
        <v>417</v>
      </c>
      <c r="AI18" s="111">
        <f>IF($E$1&lt;&gt;" ",AG18+1," ")</f>
        <v>46098</v>
      </c>
      <c r="AJ18" s="112" t="s">
        <v>418</v>
      </c>
      <c r="AK18" s="111">
        <f>IF($E$1&lt;&gt;" ",AI18+1," ")</f>
        <v>46099</v>
      </c>
      <c r="AL18" s="112" t="s">
        <v>419</v>
      </c>
      <c r="AM18" s="111">
        <f>IF($E$1&lt;&gt;" ",AK18+1," ")</f>
        <v>46100</v>
      </c>
      <c r="AN18" s="112" t="s">
        <v>420</v>
      </c>
      <c r="AO18" s="111">
        <f>IF($E$1&lt;&gt;" ",AM18+1," ")</f>
        <v>46101</v>
      </c>
      <c r="AP18" s="112" t="s">
        <v>421</v>
      </c>
      <c r="AQ18" s="111">
        <f>IF($E$1&lt;&gt;" ",AO18+1," ")</f>
        <v>46102</v>
      </c>
      <c r="AR18" s="112" t="s">
        <v>422</v>
      </c>
      <c r="AS18" s="111">
        <f>IF($E$1&lt;&gt;" ",AQ18+1," ")</f>
        <v>46103</v>
      </c>
      <c r="AT18" s="112" t="s">
        <v>423</v>
      </c>
      <c r="AU18" s="111">
        <f>IF($E$1&lt;&gt;" ",AS18+1," ")</f>
        <v>46104</v>
      </c>
      <c r="AV18" s="112" t="s">
        <v>424</v>
      </c>
      <c r="AW18" s="111">
        <f>IF($E$1&lt;&gt;" ",AU18+1," ")</f>
        <v>46105</v>
      </c>
      <c r="AX18" s="112" t="s">
        <v>425</v>
      </c>
      <c r="AY18" s="111">
        <f>IF($E$1&lt;&gt;" ",AW18+1," ")</f>
        <v>46106</v>
      </c>
      <c r="AZ18" s="112" t="s">
        <v>426</v>
      </c>
      <c r="BA18" s="111">
        <f>IF($E$1&lt;&gt;" ",AY18+1," ")</f>
        <v>46107</v>
      </c>
      <c r="BB18" s="112" t="s">
        <v>427</v>
      </c>
      <c r="BC18" s="111">
        <f>IF($E$1&lt;&gt;" ",BA18+1," ")</f>
        <v>46108</v>
      </c>
      <c r="BD18" s="112" t="s">
        <v>428</v>
      </c>
      <c r="BE18" s="111">
        <f>IF($E$1&lt;&gt;" ",BC18+1," ")</f>
        <v>46109</v>
      </c>
      <c r="BF18" s="112" t="s">
        <v>429</v>
      </c>
      <c r="BG18" s="111">
        <f>IF($E$1&lt;&gt;" ",BE18+1," ")</f>
        <v>46110</v>
      </c>
      <c r="BH18" s="112" t="s">
        <v>430</v>
      </c>
      <c r="BI18" s="111">
        <f>IF($E$1&lt;&gt;" ",BG18+1," ")</f>
        <v>46111</v>
      </c>
      <c r="BJ18" s="112" t="s">
        <v>431</v>
      </c>
      <c r="BK18" s="111">
        <f>IF($E$1&lt;&gt;" ",BI18+1," ")</f>
        <v>46112</v>
      </c>
      <c r="BL18" s="149" t="s">
        <v>432</v>
      </c>
    </row>
    <row r="19" spans="1:64" s="80" customFormat="1" ht="12.75" customHeight="1" x14ac:dyDescent="0.15">
      <c r="A19" s="181"/>
      <c r="B19" s="180" t="s">
        <v>480</v>
      </c>
      <c r="C19" s="169" t="str">
        <f>IF(ISERROR(VLOOKUP(C18,Berechnung!$O:$S,5,FALSE))," ",(VLOOKUP(C18,Berechnung!$O:$S,5,FALSE)))</f>
        <v xml:space="preserve"> </v>
      </c>
      <c r="D19" s="114"/>
      <c r="E19" s="129">
        <f>IF(ISERROR(VLOOKUP(E18,Berechnung!$O:$S,5,FALSE))," ",(VLOOKUP(E18,Berechnung!$O:$S,5,FALSE)))</f>
        <v>10</v>
      </c>
      <c r="F19" s="114"/>
      <c r="G19" s="129" t="str">
        <f>IF(ISERROR(VLOOKUP(G18,Berechnung!$O:$S,5,FALSE))," ",(VLOOKUP(G18,Berechnung!$O:$S,5,FALSE)))</f>
        <v xml:space="preserve"> </v>
      </c>
      <c r="H19" s="114"/>
      <c r="I19" s="129" t="str">
        <f>IF(ISERROR(VLOOKUP(I18,Berechnung!$O:$S,5,FALSE))," ",(VLOOKUP(I18,Berechnung!$O:$S,5,FALSE)))</f>
        <v xml:space="preserve"> </v>
      </c>
      <c r="J19" s="114"/>
      <c r="K19" s="129" t="str">
        <f>IF(ISERROR(VLOOKUP(K18,Berechnung!$O:$S,5,FALSE))," ",(VLOOKUP(K18,Berechnung!$O:$S,5,FALSE)))</f>
        <v xml:space="preserve"> </v>
      </c>
      <c r="L19" s="114"/>
      <c r="M19" s="201" t="s">
        <v>504</v>
      </c>
      <c r="N19" s="202"/>
      <c r="O19" s="203"/>
      <c r="P19" s="204"/>
      <c r="Q19" s="129" t="str">
        <f>IF(ISERROR(VLOOKUP(Q18,Berechnung!$O:$S,5,FALSE))," ",(VLOOKUP(Q18,Berechnung!$O:$S,5,FALSE)))</f>
        <v xml:space="preserve"> </v>
      </c>
      <c r="R19" s="114"/>
      <c r="S19" s="129">
        <f>IF(ISERROR(VLOOKUP(S18,Berechnung!$O:$S,5,FALSE))," ",(VLOOKUP(S18,Berechnung!$O:$S,5,FALSE)))</f>
        <v>11</v>
      </c>
      <c r="T19" s="114"/>
      <c r="U19" s="129" t="str">
        <f>IF(ISERROR(VLOOKUP(U18,Berechnung!$O:$S,5,FALSE))," ",(VLOOKUP(U18,Berechnung!$O:$S,5,FALSE)))</f>
        <v xml:space="preserve"> </v>
      </c>
      <c r="V19" s="114"/>
      <c r="W19" s="129" t="str">
        <f>IF(ISERROR(VLOOKUP(W18,Berechnung!$O:$S,5,FALSE))," ",(VLOOKUP(W18,Berechnung!$O:$S,5,FALSE)))</f>
        <v xml:space="preserve"> </v>
      </c>
      <c r="X19" s="114"/>
      <c r="Y19" s="129" t="str">
        <f>IF(ISERROR(VLOOKUP(Y18,Berechnung!$O:$S,5,FALSE))," ",(VLOOKUP(Y18,Berechnung!$O:$S,5,FALSE)))</f>
        <v xml:space="preserve"> </v>
      </c>
      <c r="Z19" s="114"/>
      <c r="AA19" s="221" t="s">
        <v>492</v>
      </c>
      <c r="AB19" s="214"/>
      <c r="AC19" s="238"/>
      <c r="AD19" s="238"/>
      <c r="AE19" s="238"/>
      <c r="AF19" s="239"/>
      <c r="AG19" s="129">
        <f>IF(ISERROR(VLOOKUP(AG18,Berechnung!$O:$S,5,FALSE))," ",(VLOOKUP(AG18,Berechnung!$O:$S,5,FALSE)))</f>
        <v>12</v>
      </c>
      <c r="AH19" s="114"/>
      <c r="AI19" s="129" t="str">
        <f>IF(ISERROR(VLOOKUP(AI18,Berechnung!$O:$S,5,FALSE))," ",(VLOOKUP(AI18,Berechnung!$O:$S,5,FALSE)))</f>
        <v xml:space="preserve"> </v>
      </c>
      <c r="AJ19" s="114"/>
      <c r="AK19" s="129" t="str">
        <f>IF(ISERROR(VLOOKUP(AK18,Berechnung!$O:$S,5,FALSE))," ",(VLOOKUP(AK18,Berechnung!$O:$S,5,FALSE)))</f>
        <v xml:space="preserve"> </v>
      </c>
      <c r="AL19" s="114"/>
      <c r="AM19" s="129" t="str">
        <f>IF(ISERROR(VLOOKUP(AM18,Berechnung!$O:$S,5,FALSE))," ",(VLOOKUP(AM18,Berechnung!$O:$S,5,FALSE)))</f>
        <v xml:space="preserve"> </v>
      </c>
      <c r="AN19" s="114"/>
      <c r="AO19" s="224" t="s">
        <v>500</v>
      </c>
      <c r="AP19" s="225"/>
      <c r="AQ19" s="226"/>
      <c r="AR19" s="227"/>
      <c r="AS19" s="129" t="str">
        <f>IF(ISERROR(VLOOKUP(AS18,Berechnung!$O:$S,5,FALSE))," ",(VLOOKUP(AS18,Berechnung!$O:$S,5,FALSE)))</f>
        <v xml:space="preserve"> </v>
      </c>
      <c r="AT19" s="114"/>
      <c r="AU19" s="129">
        <f>IF(ISERROR(VLOOKUP(AU18,Berechnung!$O:$S,5,FALSE))," ",(VLOOKUP(AU18,Berechnung!$O:$S,5,FALSE)))</f>
        <v>13</v>
      </c>
      <c r="AV19" s="114"/>
      <c r="AW19" s="129" t="str">
        <f>IF(ISERROR(VLOOKUP(AW18,Berechnung!$O:$S,5,FALSE))," ",(VLOOKUP(AW18,Berechnung!$O:$S,5,FALSE)))</f>
        <v xml:space="preserve"> </v>
      </c>
      <c r="AX19" s="114"/>
      <c r="AY19" s="129" t="str">
        <f>IF(ISERROR(VLOOKUP(AY18,Berechnung!$O:$S,5,FALSE))," ",(VLOOKUP(AY18,Berechnung!$O:$S,5,FALSE)))</f>
        <v xml:space="preserve"> </v>
      </c>
      <c r="AZ19" s="114"/>
      <c r="BA19" s="129" t="str">
        <f>IF(ISERROR(VLOOKUP(BA18,Berechnung!$O:$S,5,FALSE))," ",(VLOOKUP(BA18,Berechnung!$O:$S,5,FALSE)))</f>
        <v xml:space="preserve"> </v>
      </c>
      <c r="BB19" s="114"/>
      <c r="BC19" s="129" t="str">
        <f>IF(ISERROR(VLOOKUP(BC18,Berechnung!$O:$S,5,FALSE))," ",(VLOOKUP(BC18,Berechnung!$O:$S,5,FALSE)))</f>
        <v xml:space="preserve"> </v>
      </c>
      <c r="BD19" s="114"/>
      <c r="BE19" s="129" t="str">
        <f>IF(ISERROR(VLOOKUP(BE18,Berechnung!$O:$S,5,FALSE))," ",(VLOOKUP(BE18,Berechnung!$O:$S,5,FALSE)))</f>
        <v xml:space="preserve"> </v>
      </c>
      <c r="BF19" s="114"/>
      <c r="BG19" s="129" t="str">
        <f>IF(ISERROR(VLOOKUP(BG18,Berechnung!$O:$S,5,FALSE))," ",(VLOOKUP(BG18,Berechnung!$O:$S,5,FALSE)))</f>
        <v xml:space="preserve"> </v>
      </c>
      <c r="BH19" s="114"/>
      <c r="BI19" s="129">
        <f>IF(ISERROR(VLOOKUP(BI18,Berechnung!$O:$S,5,FALSE))," ",(VLOOKUP(BI18,Berechnung!$O:$S,5,FALSE)))</f>
        <v>14</v>
      </c>
      <c r="BJ19" s="114"/>
      <c r="BK19" s="129" t="str">
        <f>IF(ISERROR(VLOOKUP(BK18,Berechnung!$O:$S,5,FALSE))," ",(VLOOKUP(BK18,Berechnung!$O:$S,5,FALSE)))</f>
        <v xml:space="preserve"> </v>
      </c>
      <c r="BL19" s="143"/>
    </row>
    <row r="20" spans="1:64" ht="12.75" customHeight="1" x14ac:dyDescent="0.15">
      <c r="A20" s="247" t="s">
        <v>473</v>
      </c>
      <c r="B20" s="248"/>
      <c r="C20" s="173" t="str">
        <f>IF(ISERROR(IF('EINGABE und ABFRAGE'!$E$6&gt;0,VLOOKUP(C18,'EINGABE und ABFRAGE'!$I$7:$N$31,6,FALSE)," "))," ",(IF('EINGABE und ABFRAGE'!$E$6&gt;0,VLOOKUP(C18,'EINGABE und ABFRAGE'!$I$7:$N$31,6,FALSE)," ")))</f>
        <v xml:space="preserve"> </v>
      </c>
      <c r="D20" s="126"/>
      <c r="E20" s="125" t="str">
        <f>IF(ISERROR(IF('EINGABE und ABFRAGE'!$E$6&gt;0,VLOOKUP(E18,'EINGABE und ABFRAGE'!$I$7:$N$31,6,FALSE)," "))," ",(IF('EINGABE und ABFRAGE'!$E$6&gt;0,VLOOKUP(E18,'EINGABE und ABFRAGE'!$I$7:$N$31,6,FALSE)," ")))</f>
        <v xml:space="preserve"> </v>
      </c>
      <c r="F20" s="126"/>
      <c r="G20" s="125" t="str">
        <f>IF(ISERROR(IF('EINGABE und ABFRAGE'!$E$6&gt;0,VLOOKUP(G18,'EINGABE und ABFRAGE'!$I$7:$N$31,6,FALSE)," "))," ",(IF('EINGABE und ABFRAGE'!$E$6&gt;0,VLOOKUP(G18,'EINGABE und ABFRAGE'!$I$7:$N$31,6,FALSE)," ")))</f>
        <v xml:space="preserve"> </v>
      </c>
      <c r="H20" s="126"/>
      <c r="I20" s="125" t="str">
        <f>IF(ISERROR(IF('EINGABE und ABFRAGE'!$E$6&gt;0,VLOOKUP(I18,'EINGABE und ABFRAGE'!$I$7:$N$31,6,FALSE)," "))," ",(IF('EINGABE und ABFRAGE'!$E$6&gt;0,VLOOKUP(I18,'EINGABE und ABFRAGE'!$I$7:$N$31,6,FALSE)," ")))</f>
        <v xml:space="preserve"> </v>
      </c>
      <c r="J20" s="126"/>
      <c r="K20" s="125" t="str">
        <f>IF(ISERROR(IF('EINGABE und ABFRAGE'!$E$6&gt;0,VLOOKUP(K18,'EINGABE und ABFRAGE'!$I$7:$N$31,6,FALSE)," "))," ",(IF('EINGABE und ABFRAGE'!$E$6&gt;0,VLOOKUP(K18,'EINGABE und ABFRAGE'!$I$7:$N$31,6,FALSE)," ")))</f>
        <v xml:space="preserve"> </v>
      </c>
      <c r="L20" s="126"/>
      <c r="M20" s="125" t="str">
        <f>IF(ISERROR(IF('EINGABE und ABFRAGE'!$E$6&gt;0,VLOOKUP(M18,'EINGABE und ABFRAGE'!$I$7:$N$31,6,FALSE)," "))," ",(IF('EINGABE und ABFRAGE'!$E$6&gt;0,VLOOKUP(M18,'EINGABE und ABFRAGE'!$I$7:$N$31,6,FALSE)," ")))</f>
        <v xml:space="preserve"> </v>
      </c>
      <c r="N20" s="126"/>
      <c r="O20" s="200" t="s">
        <v>519</v>
      </c>
      <c r="P20" s="200"/>
      <c r="Q20" s="125" t="str">
        <f>IF(ISERROR(IF('EINGABE und ABFRAGE'!$E$6&gt;0,VLOOKUP(Q18,'EINGABE und ABFRAGE'!$I$7:$N$31,6,FALSE)," "))," ",(IF('EINGABE und ABFRAGE'!$E$6&gt;0,VLOOKUP(Q18,'EINGABE und ABFRAGE'!$I$7:$N$31,6,FALSE)," ")))</f>
        <v xml:space="preserve"> </v>
      </c>
      <c r="R20" s="126"/>
      <c r="S20" s="125" t="str">
        <f>IF(ISERROR(IF('EINGABE und ABFRAGE'!$E$6&gt;0,VLOOKUP(S18,'EINGABE und ABFRAGE'!$I$7:$N$31,6,FALSE)," "))," ",(IF('EINGABE und ABFRAGE'!$E$6&gt;0,VLOOKUP(S18,'EINGABE und ABFRAGE'!$I$7:$N$31,6,FALSE)," ")))</f>
        <v xml:space="preserve"> </v>
      </c>
      <c r="T20" s="126"/>
      <c r="U20" s="125" t="str">
        <f>IF(ISERROR(IF('EINGABE und ABFRAGE'!$E$6&gt;0,VLOOKUP(U18,'EINGABE und ABFRAGE'!$I$7:$N$31,6,FALSE)," "))," ",(IF('EINGABE und ABFRAGE'!$E$6&gt;0,VLOOKUP(U18,'EINGABE und ABFRAGE'!$I$7:$N$31,6,FALSE)," ")))</f>
        <v xml:space="preserve"> </v>
      </c>
      <c r="V20" s="126"/>
      <c r="W20" s="125" t="str">
        <f>IF(ISERROR(IF('EINGABE und ABFRAGE'!$E$6&gt;0,VLOOKUP(W18,'EINGABE und ABFRAGE'!$I$7:$N$31,6,FALSE)," "))," ",(IF('EINGABE und ABFRAGE'!$E$6&gt;0,VLOOKUP(W18,'EINGABE und ABFRAGE'!$I$7:$N$31,6,FALSE)," ")))</f>
        <v xml:space="preserve"> </v>
      </c>
      <c r="X20" s="126"/>
      <c r="Y20" s="201" t="s">
        <v>501</v>
      </c>
      <c r="Z20" s="202"/>
      <c r="AA20" s="203"/>
      <c r="AB20" s="203"/>
      <c r="AC20" s="205"/>
      <c r="AD20" s="205"/>
      <c r="AE20" s="205"/>
      <c r="AF20" s="206"/>
      <c r="AG20" s="125" t="str">
        <f>IF(ISERROR(IF('EINGABE und ABFRAGE'!$E$6&gt;0,VLOOKUP(AG18,'EINGABE und ABFRAGE'!$I$7:$N$31,6,FALSE)," "))," ",(IF('EINGABE und ABFRAGE'!$E$6&gt;0,VLOOKUP(AG18,'EINGABE und ABFRAGE'!$I$7:$N$31,6,FALSE)," ")))</f>
        <v xml:space="preserve"> </v>
      </c>
      <c r="AH20" s="126"/>
      <c r="AI20" s="125" t="str">
        <f>IF(ISERROR(IF('EINGABE und ABFRAGE'!$E$6&gt;0,VLOOKUP(AI18,'EINGABE und ABFRAGE'!$I$7:$N$31,6,FALSE)," "))," ",(IF('EINGABE und ABFRAGE'!$E$6&gt;0,VLOOKUP(AI18,'EINGABE und ABFRAGE'!$I$7:$N$31,6,FALSE)," ")))</f>
        <v xml:space="preserve"> </v>
      </c>
      <c r="AJ20" s="126"/>
      <c r="AK20" s="125" t="str">
        <f>IF(ISERROR(IF('EINGABE und ABFRAGE'!$E$6&gt;0,VLOOKUP(AK18,'EINGABE und ABFRAGE'!$I$7:$N$31,6,FALSE)," "))," ",(IF('EINGABE und ABFRAGE'!$E$6&gt;0,VLOOKUP(AK18,'EINGABE und ABFRAGE'!$I$7:$N$31,6,FALSE)," ")))</f>
        <v xml:space="preserve"> </v>
      </c>
      <c r="AL20" s="126"/>
      <c r="AM20" s="125" t="str">
        <f>IF(ISERROR(IF('EINGABE und ABFRAGE'!$E$6&gt;0,VLOOKUP(AM18,'EINGABE und ABFRAGE'!$I$7:$N$31,6,FALSE)," "))," ",(IF('EINGABE und ABFRAGE'!$E$6&gt;0,VLOOKUP(AM18,'EINGABE und ABFRAGE'!$I$7:$N$31,6,FALSE)," ")))</f>
        <v xml:space="preserve"> </v>
      </c>
      <c r="AN20" s="126"/>
      <c r="AO20" s="125" t="str">
        <f>IF(ISERROR(IF('EINGABE und ABFRAGE'!$E$6&gt;0,VLOOKUP(AO18,'EINGABE und ABFRAGE'!$I$7:$N$31,6,FALSE)," "))," ",(IF('EINGABE und ABFRAGE'!$E$6&gt;0,VLOOKUP(AO18,'EINGABE und ABFRAGE'!$I$7:$N$31,6,FALSE)," ")))</f>
        <v xml:space="preserve"> </v>
      </c>
      <c r="AP20" s="126"/>
      <c r="AQ20" s="224" t="s">
        <v>505</v>
      </c>
      <c r="AR20" s="225"/>
      <c r="AS20" s="226"/>
      <c r="AT20" s="227"/>
      <c r="AU20" s="125" t="str">
        <f>IF(ISERROR(IF('EINGABE und ABFRAGE'!$E$6&gt;0,VLOOKUP(AU18,'EINGABE und ABFRAGE'!$I$7:$N$31,6,FALSE)," "))," ",(IF('EINGABE und ABFRAGE'!$E$6&gt;0,VLOOKUP(AU18,'EINGABE und ABFRAGE'!$I$7:$N$31,6,FALSE)," ")))</f>
        <v xml:space="preserve"> </v>
      </c>
      <c r="AV20" s="126"/>
      <c r="AW20" s="125" t="str">
        <f>IF(ISERROR(IF('EINGABE und ABFRAGE'!$E$6&gt;0,VLOOKUP(AW18,'EINGABE und ABFRAGE'!$I$7:$N$31,6,FALSE)," "))," ",(IF('EINGABE und ABFRAGE'!$E$6&gt;0,VLOOKUP(AW18,'EINGABE und ABFRAGE'!$I$7:$N$31,6,FALSE)," ")))</f>
        <v xml:space="preserve"> </v>
      </c>
      <c r="AX20" s="126"/>
      <c r="AY20" s="125" t="str">
        <f>IF(ISERROR(IF('EINGABE und ABFRAGE'!$E$6&gt;0,VLOOKUP(AY18,'EINGABE und ABFRAGE'!$I$7:$N$31,6,FALSE)," "))," ",(IF('EINGABE und ABFRAGE'!$E$6&gt;0,VLOOKUP(AY18,'EINGABE und ABFRAGE'!$I$7:$N$31,6,FALSE)," ")))</f>
        <v xml:space="preserve"> </v>
      </c>
      <c r="AZ20" s="126"/>
      <c r="BA20" s="125" t="str">
        <f>IF(ISERROR(IF('EINGABE und ABFRAGE'!$E$6&gt;0,VLOOKUP(BA18,'EINGABE und ABFRAGE'!$I$7:$N$31,6,FALSE)," "))," ",(IF('EINGABE und ABFRAGE'!$E$6&gt;0,VLOOKUP(BA18,'EINGABE und ABFRAGE'!$I$7:$N$31,6,FALSE)," ")))</f>
        <v xml:space="preserve"> </v>
      </c>
      <c r="BB20" s="126"/>
      <c r="BC20" s="125" t="str">
        <f>IF(ISERROR(IF('EINGABE und ABFRAGE'!$E$6&gt;0,VLOOKUP(BC18,'EINGABE und ABFRAGE'!$I$7:$N$31,6,FALSE)," "))," ",(IF('EINGABE und ABFRAGE'!$E$6&gt;0,VLOOKUP(BC18,'EINGABE und ABFRAGE'!$I$7:$N$31,6,FALSE)," ")))</f>
        <v xml:space="preserve"> </v>
      </c>
      <c r="BD20" s="126"/>
      <c r="BE20" s="125" t="str">
        <f>IF(ISERROR(IF('EINGABE und ABFRAGE'!$E$6&gt;0,VLOOKUP(BE18,'EINGABE und ABFRAGE'!$I$7:$N$31,6,FALSE)," "))," ",(IF('EINGABE und ABFRAGE'!$E$6&gt;0,VLOOKUP(BE18,'EINGABE und ABFRAGE'!$I$7:$N$31,6,FALSE)," ")))</f>
        <v xml:space="preserve"> </v>
      </c>
      <c r="BF20" s="126"/>
      <c r="BG20" s="125" t="str">
        <f>IF(ISERROR(IF('EINGABE und ABFRAGE'!$E$6&gt;0,VLOOKUP(BG18,'EINGABE und ABFRAGE'!$I$7:$N$31,6,FALSE)," "))," ",(IF('EINGABE und ABFRAGE'!$E$6&gt;0,VLOOKUP(BG18,'EINGABE und ABFRAGE'!$I$7:$N$31,6,FALSE)," ")))</f>
        <v>Palmso.</v>
      </c>
      <c r="BH20" s="126"/>
      <c r="BI20" s="125" t="str">
        <f>IF(ISERROR(IF('EINGABE und ABFRAGE'!$E$6&gt;0,VLOOKUP(BI18,'EINGABE und ABFRAGE'!$I$7:$N$31,6,FALSE)," "))," ",(IF('EINGABE und ABFRAGE'!$E$6&gt;0,VLOOKUP(BI18,'EINGABE und ABFRAGE'!$I$7:$N$31,6,FALSE)," ")))</f>
        <v xml:space="preserve"> </v>
      </c>
      <c r="BJ20" s="126"/>
      <c r="BK20" s="125" t="str">
        <f>IF(ISERROR(IF('EINGABE und ABFRAGE'!$E$6&gt;0,VLOOKUP(BK18,'EINGABE und ABFRAGE'!$I$7:$N$31,6,FALSE)," "))," ",(IF('EINGABE und ABFRAGE'!$E$6&gt;0,VLOOKUP(BK18,'EINGABE und ABFRAGE'!$I$7:$N$31,6,FALSE)," ")))</f>
        <v xml:space="preserve"> </v>
      </c>
      <c r="BL20" s="150"/>
    </row>
    <row r="21" spans="1:64" ht="12.75" customHeight="1" x14ac:dyDescent="0.15">
      <c r="A21" s="247"/>
      <c r="B21" s="248"/>
      <c r="C21" s="173"/>
      <c r="D21" s="126"/>
      <c r="E21" s="125"/>
      <c r="F21" s="126"/>
      <c r="G21" s="125"/>
      <c r="H21" s="126"/>
      <c r="I21" s="125"/>
      <c r="J21" s="126"/>
      <c r="K21" s="125"/>
      <c r="L21" s="126"/>
      <c r="M21" s="125"/>
      <c r="N21" s="126"/>
      <c r="O21" s="125"/>
      <c r="P21" s="126"/>
      <c r="Q21" s="125"/>
      <c r="R21" s="126"/>
      <c r="S21" s="125"/>
      <c r="T21" s="126"/>
      <c r="U21" s="125"/>
      <c r="V21" s="126"/>
      <c r="W21" s="125"/>
      <c r="X21" s="126"/>
      <c r="Y21" s="125"/>
      <c r="Z21" s="126"/>
      <c r="AA21" s="125"/>
      <c r="AB21" s="126"/>
      <c r="AC21" s="125"/>
      <c r="AD21" s="126"/>
      <c r="AE21" s="125"/>
      <c r="AF21" s="126"/>
      <c r="AG21" s="125"/>
      <c r="AH21" s="126"/>
      <c r="AI21" s="125"/>
      <c r="AJ21" s="126"/>
      <c r="AK21" s="125"/>
      <c r="AL21" s="126"/>
      <c r="AM21" s="125"/>
      <c r="AN21" s="126"/>
      <c r="AO21" s="125"/>
      <c r="AP21" s="126"/>
      <c r="AQ21" s="224" t="s">
        <v>506</v>
      </c>
      <c r="AR21" s="225"/>
      <c r="AS21" s="226"/>
      <c r="AT21" s="227"/>
      <c r="AU21" s="125"/>
      <c r="AV21" s="126"/>
      <c r="AW21" s="125"/>
      <c r="AX21" s="126"/>
      <c r="AY21" s="125"/>
      <c r="AZ21" s="126"/>
      <c r="BA21" s="125"/>
      <c r="BB21" s="126"/>
      <c r="BC21" s="125"/>
      <c r="BD21" s="126"/>
      <c r="BE21" s="125"/>
      <c r="BF21" s="126"/>
      <c r="BG21" s="125"/>
      <c r="BH21" s="126"/>
      <c r="BI21" s="125"/>
      <c r="BJ21" s="126"/>
      <c r="BK21" s="125"/>
      <c r="BL21" s="150"/>
    </row>
    <row r="22" spans="1:64" ht="12.75" customHeight="1" x14ac:dyDescent="0.15">
      <c r="A22" s="77"/>
      <c r="B22" s="47"/>
      <c r="C22" s="173"/>
      <c r="D22" s="126"/>
      <c r="E22" s="125"/>
      <c r="F22" s="126"/>
      <c r="G22" s="125"/>
      <c r="H22" s="126"/>
      <c r="I22" s="125"/>
      <c r="J22" s="126"/>
      <c r="K22" s="125"/>
      <c r="L22" s="126"/>
      <c r="M22" s="125"/>
      <c r="N22" s="126"/>
      <c r="O22" s="125"/>
      <c r="P22" s="126"/>
      <c r="Q22" s="125"/>
      <c r="R22" s="126"/>
      <c r="S22" s="125"/>
      <c r="T22" s="126"/>
      <c r="U22" s="125"/>
      <c r="V22" s="126"/>
      <c r="W22" s="125"/>
      <c r="X22" s="126"/>
      <c r="Y22" s="125"/>
      <c r="Z22" s="126"/>
      <c r="AA22" s="125"/>
      <c r="AB22" s="126"/>
      <c r="AC22" s="125"/>
      <c r="AD22" s="126"/>
      <c r="AE22" s="125"/>
      <c r="AF22" s="126"/>
      <c r="AG22" s="125"/>
      <c r="AH22" s="126"/>
      <c r="AI22" s="125"/>
      <c r="AJ22" s="126"/>
      <c r="AK22" s="125"/>
      <c r="AL22" s="126"/>
      <c r="AM22" s="125"/>
      <c r="AN22" s="126"/>
      <c r="AO22" s="125"/>
      <c r="AP22" s="126"/>
      <c r="AQ22" s="125"/>
      <c r="AR22" s="126"/>
      <c r="AS22" s="125"/>
      <c r="AT22" s="126"/>
      <c r="AU22" s="125"/>
      <c r="AV22" s="126"/>
      <c r="AW22" s="125"/>
      <c r="AX22" s="126"/>
      <c r="AY22" s="125"/>
      <c r="AZ22" s="126"/>
      <c r="BA22" s="125"/>
      <c r="BB22" s="126"/>
      <c r="BC22" s="125"/>
      <c r="BD22" s="126"/>
      <c r="BE22" s="125"/>
      <c r="BF22" s="126"/>
      <c r="BG22" s="125"/>
      <c r="BH22" s="126"/>
      <c r="BI22" s="125"/>
      <c r="BJ22" s="126"/>
      <c r="BK22" s="125"/>
      <c r="BL22" s="150"/>
    </row>
    <row r="23" spans="1:64" ht="12.75" customHeight="1" thickBot="1" x14ac:dyDescent="0.2">
      <c r="A23" s="79"/>
      <c r="B23" s="100"/>
      <c r="C23" s="174"/>
      <c r="D23" s="128"/>
      <c r="E23" s="127"/>
      <c r="F23" s="128"/>
      <c r="G23" s="127"/>
      <c r="H23" s="128"/>
      <c r="I23" s="127"/>
      <c r="J23" s="128"/>
      <c r="K23" s="127"/>
      <c r="L23" s="128"/>
      <c r="M23" s="127"/>
      <c r="N23" s="128"/>
      <c r="O23" s="127"/>
      <c r="P23" s="128"/>
      <c r="Q23" s="127"/>
      <c r="R23" s="128"/>
      <c r="S23" s="127"/>
      <c r="T23" s="128"/>
      <c r="U23" s="127"/>
      <c r="V23" s="128"/>
      <c r="W23" s="127"/>
      <c r="X23" s="128"/>
      <c r="Y23" s="127"/>
      <c r="Z23" s="128"/>
      <c r="AA23" s="127"/>
      <c r="AB23" s="128"/>
      <c r="AC23" s="127"/>
      <c r="AD23" s="128"/>
      <c r="AE23" s="127"/>
      <c r="AF23" s="128"/>
      <c r="AG23" s="127"/>
      <c r="AH23" s="128"/>
      <c r="AI23" s="127"/>
      <c r="AJ23" s="128"/>
      <c r="AK23" s="127"/>
      <c r="AL23" s="128"/>
      <c r="AM23" s="127"/>
      <c r="AN23" s="128"/>
      <c r="AO23" s="127"/>
      <c r="AP23" s="128"/>
      <c r="AQ23" s="127"/>
      <c r="AR23" s="128"/>
      <c r="AS23" s="127"/>
      <c r="AT23" s="128"/>
      <c r="AU23" s="127"/>
      <c r="AV23" s="128"/>
      <c r="AW23" s="127"/>
      <c r="AX23" s="128"/>
      <c r="AY23" s="127"/>
      <c r="AZ23" s="128"/>
      <c r="BA23" s="127"/>
      <c r="BB23" s="128"/>
      <c r="BC23" s="127"/>
      <c r="BD23" s="128"/>
      <c r="BE23" s="127"/>
      <c r="BF23" s="128"/>
      <c r="BG23" s="127"/>
      <c r="BH23" s="128"/>
      <c r="BI23" s="127"/>
      <c r="BJ23" s="128"/>
      <c r="BK23" s="127"/>
      <c r="BL23" s="151"/>
    </row>
    <row r="24" spans="1:64" ht="12.75" hidden="1" customHeight="1" thickTop="1" thickBot="1" x14ac:dyDescent="0.2">
      <c r="A24" s="77"/>
      <c r="B24" s="47"/>
      <c r="C24" s="145">
        <f>WEEKDAY(C25)</f>
        <v>4</v>
      </c>
      <c r="D24"/>
      <c r="E24">
        <f>WEEKDAY(E25)</f>
        <v>5</v>
      </c>
      <c r="F24"/>
      <c r="G24">
        <f>WEEKDAY(G25)</f>
        <v>6</v>
      </c>
      <c r="H24"/>
      <c r="I24">
        <f>WEEKDAY(I25)</f>
        <v>7</v>
      </c>
      <c r="J24"/>
      <c r="K24">
        <f>WEEKDAY(K25)</f>
        <v>1</v>
      </c>
      <c r="L24"/>
      <c r="M24">
        <f>WEEKDAY(M25)</f>
        <v>2</v>
      </c>
      <c r="N24"/>
      <c r="O24">
        <f>WEEKDAY(O25)</f>
        <v>3</v>
      </c>
      <c r="P24"/>
      <c r="Q24">
        <f>WEEKDAY(Q25)</f>
        <v>4</v>
      </c>
      <c r="R24"/>
      <c r="S24">
        <f>WEEKDAY(S25)</f>
        <v>5</v>
      </c>
      <c r="T24"/>
      <c r="U24">
        <f>WEEKDAY(U25)</f>
        <v>6</v>
      </c>
      <c r="V24"/>
      <c r="W24">
        <f>WEEKDAY(W25)</f>
        <v>7</v>
      </c>
      <c r="X24"/>
      <c r="Y24">
        <f>WEEKDAY(Y25)</f>
        <v>1</v>
      </c>
      <c r="Z24"/>
      <c r="AA24">
        <f>WEEKDAY(AA25)</f>
        <v>2</v>
      </c>
      <c r="AB24"/>
      <c r="AC24">
        <f>WEEKDAY(AC25)</f>
        <v>3</v>
      </c>
      <c r="AD24"/>
      <c r="AE24">
        <f>WEEKDAY(AE25)</f>
        <v>4</v>
      </c>
      <c r="AF24"/>
      <c r="AG24">
        <f>WEEKDAY(AG25)</f>
        <v>5</v>
      </c>
      <c r="AH24"/>
      <c r="AI24">
        <f>WEEKDAY(AI25)</f>
        <v>6</v>
      </c>
      <c r="AJ24"/>
      <c r="AK24">
        <f>WEEKDAY(AK25)</f>
        <v>7</v>
      </c>
      <c r="AL24"/>
      <c r="AM24">
        <f>WEEKDAY(AM25)</f>
        <v>1</v>
      </c>
      <c r="AN24"/>
      <c r="AO24">
        <f>WEEKDAY(AO25)</f>
        <v>2</v>
      </c>
      <c r="AP24"/>
      <c r="AQ24">
        <f>WEEKDAY(AQ25)</f>
        <v>3</v>
      </c>
      <c r="AR24"/>
      <c r="AS24">
        <f>WEEKDAY(AS25)</f>
        <v>4</v>
      </c>
      <c r="AT24"/>
      <c r="AU24">
        <f>WEEKDAY(AU25)</f>
        <v>5</v>
      </c>
      <c r="AV24"/>
      <c r="AW24">
        <f>WEEKDAY(AW25)</f>
        <v>6</v>
      </c>
      <c r="AX24"/>
      <c r="AY24">
        <f>WEEKDAY(AY25)</f>
        <v>7</v>
      </c>
      <c r="AZ24"/>
      <c r="BA24">
        <f>WEEKDAY(BA25)</f>
        <v>1</v>
      </c>
      <c r="BB24"/>
      <c r="BC24">
        <f>WEEKDAY(BC25)</f>
        <v>2</v>
      </c>
      <c r="BD24"/>
      <c r="BE24">
        <f>WEEKDAY(BE25)</f>
        <v>3</v>
      </c>
      <c r="BF24"/>
      <c r="BG24">
        <f>WEEKDAY(BG25)</f>
        <v>4</v>
      </c>
      <c r="BH24"/>
      <c r="BI24">
        <f>WEEKDAY(BI25)</f>
        <v>5</v>
      </c>
      <c r="BJ24"/>
      <c r="BK24"/>
      <c r="BL24" s="146"/>
    </row>
    <row r="25" spans="1:64" s="75" customFormat="1" ht="12.75" customHeight="1" thickTop="1" x14ac:dyDescent="0.15">
      <c r="A25" s="74"/>
      <c r="B25" s="124" t="s">
        <v>479</v>
      </c>
      <c r="C25" s="168">
        <f>IF($E$1&lt;&gt;" ",BK18+1," ")</f>
        <v>46113</v>
      </c>
      <c r="D25" s="112" t="s">
        <v>402</v>
      </c>
      <c r="E25" s="111">
        <f>IF($E$1&lt;&gt;" ",C25+1," ")</f>
        <v>46114</v>
      </c>
      <c r="F25" s="112" t="s">
        <v>403</v>
      </c>
      <c r="G25" s="111">
        <f>IF($E$1&lt;&gt;" ",E25+1," ")</f>
        <v>46115</v>
      </c>
      <c r="H25" s="112" t="s">
        <v>404</v>
      </c>
      <c r="I25" s="111">
        <f>IF($E$1&lt;&gt;" ",G25+1," ")</f>
        <v>46116</v>
      </c>
      <c r="J25" s="112" t="s">
        <v>405</v>
      </c>
      <c r="K25" s="111">
        <f>IF($E$1&lt;&gt;" ",I25+1," ")</f>
        <v>46117</v>
      </c>
      <c r="L25" s="112" t="s">
        <v>406</v>
      </c>
      <c r="M25" s="111">
        <f>IF($E$1&lt;&gt;" ",K25+1," ")</f>
        <v>46118</v>
      </c>
      <c r="N25" s="112" t="s">
        <v>407</v>
      </c>
      <c r="O25" s="111">
        <f>IF($E$1&lt;&gt;" ",M25+1," ")</f>
        <v>46119</v>
      </c>
      <c r="P25" s="112" t="s">
        <v>408</v>
      </c>
      <c r="Q25" s="111">
        <f>IF($E$1&lt;&gt;" ",O25+1," ")</f>
        <v>46120</v>
      </c>
      <c r="R25" s="112" t="s">
        <v>409</v>
      </c>
      <c r="S25" s="111">
        <f>IF($E$1&lt;&gt;" ",Q25+1," ")</f>
        <v>46121</v>
      </c>
      <c r="T25" s="112" t="s">
        <v>410</v>
      </c>
      <c r="U25" s="111">
        <f>IF($E$1&lt;&gt;" ",S25+1," ")</f>
        <v>46122</v>
      </c>
      <c r="V25" s="112" t="s">
        <v>411</v>
      </c>
      <c r="W25" s="111">
        <f>IF($E$1&lt;&gt;" ",U25+1," ")</f>
        <v>46123</v>
      </c>
      <c r="X25" s="112" t="s">
        <v>412</v>
      </c>
      <c r="Y25" s="111">
        <f>IF($E$1&lt;&gt;" ",W25+1," ")</f>
        <v>46124</v>
      </c>
      <c r="Z25" s="112" t="s">
        <v>413</v>
      </c>
      <c r="AA25" s="111">
        <f>IF($E$1&lt;&gt;" ",Y25+1," ")</f>
        <v>46125</v>
      </c>
      <c r="AB25" s="112" t="s">
        <v>414</v>
      </c>
      <c r="AC25" s="111">
        <f>IF($E$1&lt;&gt;" ",AA25+1," ")</f>
        <v>46126</v>
      </c>
      <c r="AD25" s="112" t="s">
        <v>415</v>
      </c>
      <c r="AE25" s="111">
        <f>IF($E$1&lt;&gt;" ",AC25+1," ")</f>
        <v>46127</v>
      </c>
      <c r="AF25" s="112" t="s">
        <v>416</v>
      </c>
      <c r="AG25" s="111">
        <f>IF($E$1&lt;&gt;" ",AE25+1," ")</f>
        <v>46128</v>
      </c>
      <c r="AH25" s="112" t="s">
        <v>417</v>
      </c>
      <c r="AI25" s="111">
        <f>IF($E$1&lt;&gt;" ",AG25+1," ")</f>
        <v>46129</v>
      </c>
      <c r="AJ25" s="112" t="s">
        <v>418</v>
      </c>
      <c r="AK25" s="111">
        <f>IF($E$1&lt;&gt;" ",AI25+1," ")</f>
        <v>46130</v>
      </c>
      <c r="AL25" s="112" t="s">
        <v>419</v>
      </c>
      <c r="AM25" s="111">
        <f>IF($E$1&lt;&gt;" ",AK25+1," ")</f>
        <v>46131</v>
      </c>
      <c r="AN25" s="112" t="s">
        <v>420</v>
      </c>
      <c r="AO25" s="111">
        <f>IF($E$1&lt;&gt;" ",AM25+1," ")</f>
        <v>46132</v>
      </c>
      <c r="AP25" s="112" t="s">
        <v>421</v>
      </c>
      <c r="AQ25" s="111">
        <f>IF($E$1&lt;&gt;" ",AO25+1," ")</f>
        <v>46133</v>
      </c>
      <c r="AR25" s="112" t="s">
        <v>422</v>
      </c>
      <c r="AS25" s="111">
        <f>IF($E$1&lt;&gt;" ",AQ25+1," ")</f>
        <v>46134</v>
      </c>
      <c r="AT25" s="112" t="s">
        <v>423</v>
      </c>
      <c r="AU25" s="111">
        <f>IF($E$1&lt;&gt;" ",AS25+1," ")</f>
        <v>46135</v>
      </c>
      <c r="AV25" s="112" t="s">
        <v>424</v>
      </c>
      <c r="AW25" s="111">
        <f>IF($E$1&lt;&gt;" ",AU25+1," ")</f>
        <v>46136</v>
      </c>
      <c r="AX25" s="112" t="s">
        <v>425</v>
      </c>
      <c r="AY25" s="111">
        <f>IF($E$1&lt;&gt;" ",AW25+1," ")</f>
        <v>46137</v>
      </c>
      <c r="AZ25" s="112" t="s">
        <v>426</v>
      </c>
      <c r="BA25" s="111">
        <f>IF($E$1&lt;&gt;" ",AY25+1," ")</f>
        <v>46138</v>
      </c>
      <c r="BB25" s="112" t="s">
        <v>427</v>
      </c>
      <c r="BC25" s="111">
        <f>IF($E$1&lt;&gt;" ",BA25+1," ")</f>
        <v>46139</v>
      </c>
      <c r="BD25" s="112" t="s">
        <v>428</v>
      </c>
      <c r="BE25" s="111">
        <f>IF($E$1&lt;&gt;" ",BC25+1," ")</f>
        <v>46140</v>
      </c>
      <c r="BF25" s="112" t="s">
        <v>429</v>
      </c>
      <c r="BG25" s="111">
        <f>IF($E$1&lt;&gt;" ",BE25+1," ")</f>
        <v>46141</v>
      </c>
      <c r="BH25" s="112" t="s">
        <v>430</v>
      </c>
      <c r="BI25" s="111">
        <f>IF($E$1&lt;&gt;" ",BG25+1," ")</f>
        <v>46142</v>
      </c>
      <c r="BJ25" s="112" t="s">
        <v>431</v>
      </c>
      <c r="BK25" s="152"/>
      <c r="BL25" s="153"/>
    </row>
    <row r="26" spans="1:64" s="80" customFormat="1" ht="12.75" customHeight="1" x14ac:dyDescent="0.15">
      <c r="A26" s="181"/>
      <c r="B26" s="180" t="s">
        <v>480</v>
      </c>
      <c r="C26" s="218" t="s">
        <v>493</v>
      </c>
      <c r="D26" s="218"/>
      <c r="E26" s="222"/>
      <c r="F26" s="222"/>
      <c r="G26" s="222"/>
      <c r="H26" s="222"/>
      <c r="I26" s="222"/>
      <c r="J26" s="223"/>
      <c r="K26" s="129" t="str">
        <f>IF(ISERROR(VLOOKUP(K25,Berechnung!$O:$S,5,FALSE))," ",(VLOOKUP(K25,Berechnung!$O:$S,5,FALSE)))</f>
        <v xml:space="preserve"> </v>
      </c>
      <c r="L26" s="114"/>
      <c r="M26" s="129">
        <f>IF(ISERROR(VLOOKUP(M25,Berechnung!$O:$S,5,FALSE))," ",(VLOOKUP(M25,Berechnung!$O:$S,5,FALSE)))</f>
        <v>15</v>
      </c>
      <c r="N26" s="114"/>
      <c r="O26" s="129" t="str">
        <f>IF(ISERROR(VLOOKUP(O25,Berechnung!$O:$S,5,FALSE))," ",(VLOOKUP(O25,Berechnung!$O:$S,5,FALSE)))</f>
        <v xml:space="preserve"> </v>
      </c>
      <c r="P26" s="114"/>
      <c r="Q26" s="129" t="str">
        <f>IF(ISERROR(VLOOKUP(Q25,Berechnung!$O:$S,5,FALSE))," ",(VLOOKUP(Q25,Berechnung!$O:$S,5,FALSE)))</f>
        <v xml:space="preserve"> </v>
      </c>
      <c r="R26" s="114"/>
      <c r="S26" s="218" t="s">
        <v>494</v>
      </c>
      <c r="T26" s="218"/>
      <c r="U26" s="222" t="str">
        <f>IF(ISERROR(VLOOKUP(U25,Berechnung!$O:$S,5,FALSE))," ",(VLOOKUP(U25,Berechnung!$O:$S,5,FALSE)))</f>
        <v xml:space="preserve"> </v>
      </c>
      <c r="V26" s="222"/>
      <c r="W26" s="222" t="str">
        <f>IF(ISERROR(VLOOKUP(W25,Berechnung!$O:$S,5,FALSE))," ",(VLOOKUP(W25,Berechnung!$O:$S,5,FALSE)))</f>
        <v xml:space="preserve"> </v>
      </c>
      <c r="X26" s="222"/>
      <c r="Y26" s="129" t="str">
        <f>IF(ISERROR(VLOOKUP(Y25,Berechnung!$O:$S,5,FALSE))," ",(VLOOKUP(Y25,Berechnung!$O:$S,5,FALSE)))</f>
        <v xml:space="preserve"> </v>
      </c>
      <c r="Z26" s="114"/>
      <c r="AA26" s="129">
        <f>IF(ISERROR(VLOOKUP(AA25,Berechnung!$O:$S,5,FALSE))," ",(VLOOKUP(AA25,Berechnung!$O:$S,5,FALSE)))</f>
        <v>16</v>
      </c>
      <c r="AB26" s="114"/>
      <c r="AC26" s="129" t="str">
        <f>IF(ISERROR(VLOOKUP(AC25,Berechnung!$O:$S,5,FALSE))," ",(VLOOKUP(AC25,Berechnung!$O:$S,5,FALSE)))</f>
        <v xml:space="preserve"> </v>
      </c>
      <c r="AD26" s="114"/>
      <c r="AE26" s="129" t="str">
        <f>IF(ISERROR(VLOOKUP(AE25,Berechnung!$O:$S,5,FALSE))," ",(VLOOKUP(AE25,Berechnung!$O:$S,5,FALSE)))</f>
        <v xml:space="preserve"> </v>
      </c>
      <c r="AF26" s="114"/>
      <c r="AG26" s="129" t="str">
        <f>IF(ISERROR(VLOOKUP(AG25,Berechnung!$O:$S,5,FALSE))," ",(VLOOKUP(AG25,Berechnung!$O:$S,5,FALSE)))</f>
        <v xml:space="preserve"> </v>
      </c>
      <c r="AH26" s="114"/>
      <c r="AI26" s="129" t="str">
        <f>IF(ISERROR(VLOOKUP(AI25,Berechnung!$O:$S,5,FALSE))," ",(VLOOKUP(AI25,Berechnung!$O:$S,5,FALSE)))</f>
        <v xml:space="preserve"> </v>
      </c>
      <c r="AJ26" s="114"/>
      <c r="AK26" s="129" t="str">
        <f>IF(ISERROR(VLOOKUP(AK25,Berechnung!$O:$S,5,FALSE))," ",(VLOOKUP(AK25,Berechnung!$O:$S,5,FALSE)))</f>
        <v xml:space="preserve"> </v>
      </c>
      <c r="AL26" s="114"/>
      <c r="AM26" s="129" t="str">
        <f>IF(ISERROR(VLOOKUP(AM25,Berechnung!$O:$S,5,FALSE))," ",(VLOOKUP(AM25,Berechnung!$O:$S,5,FALSE)))</f>
        <v xml:space="preserve"> </v>
      </c>
      <c r="AN26" s="114"/>
      <c r="AO26" s="129">
        <f>IF(ISERROR(VLOOKUP(AO25,Berechnung!$O:$S,5,FALSE))," ",(VLOOKUP(AO25,Berechnung!$O:$S,5,FALSE)))</f>
        <v>17</v>
      </c>
      <c r="AP26" s="114"/>
      <c r="AQ26" s="129" t="str">
        <f>IF(ISERROR(VLOOKUP(AQ25,Berechnung!$O:$S,5,FALSE))," ",(VLOOKUP(AQ25,Berechnung!$O:$S,5,FALSE)))</f>
        <v xml:space="preserve"> </v>
      </c>
      <c r="AR26" s="114"/>
      <c r="AS26" s="129" t="str">
        <f>IF(ISERROR(VLOOKUP(AS25,Berechnung!$O:$S,5,FALSE))," ",(VLOOKUP(AS25,Berechnung!$O:$S,5,FALSE)))</f>
        <v xml:space="preserve"> </v>
      </c>
      <c r="AT26" s="114"/>
      <c r="AU26" s="129" t="str">
        <f>IF(ISERROR(VLOOKUP(AU25,Berechnung!$O:$S,5,FALSE))," ",(VLOOKUP(AU25,Berechnung!$O:$S,5,FALSE)))</f>
        <v xml:space="preserve"> </v>
      </c>
      <c r="AV26" s="114"/>
      <c r="AW26" s="129" t="str">
        <f>IF(ISERROR(VLOOKUP(AW25,Berechnung!$O:$S,5,FALSE))," ",(VLOOKUP(AW25,Berechnung!$O:$S,5,FALSE)))</f>
        <v xml:space="preserve"> </v>
      </c>
      <c r="AX26" s="114"/>
      <c r="AY26" s="129" t="str">
        <f>IF(ISERROR(VLOOKUP(AY25,Berechnung!$O:$S,5,FALSE))," ",(VLOOKUP(AY25,Berechnung!$O:$S,5,FALSE)))</f>
        <v xml:space="preserve"> </v>
      </c>
      <c r="AZ26" s="114"/>
      <c r="BA26" s="129" t="str">
        <f>IF(ISERROR(VLOOKUP(BA25,Berechnung!$O:$S,5,FALSE))," ",(VLOOKUP(BA25,Berechnung!$O:$S,5,FALSE)))</f>
        <v xml:space="preserve"> </v>
      </c>
      <c r="BB26" s="114"/>
      <c r="BC26" s="129">
        <f>IF(ISERROR(VLOOKUP(BC25,Berechnung!$O:$S,5,FALSE))," ",(VLOOKUP(BC25,Berechnung!$O:$S,5,FALSE)))</f>
        <v>18</v>
      </c>
      <c r="BD26" s="114"/>
      <c r="BE26" s="129" t="str">
        <f>IF(ISERROR(VLOOKUP(BE25,Berechnung!$O:$S,5,FALSE))," ",(VLOOKUP(BE25,Berechnung!$O:$S,5,FALSE)))</f>
        <v xml:space="preserve"> </v>
      </c>
      <c r="BF26" s="114"/>
      <c r="BG26" s="129" t="str">
        <f>IF(ISERROR(VLOOKUP(BG25,Berechnung!$O:$S,5,FALSE))," ",(VLOOKUP(BG25,Berechnung!$O:$S,5,FALSE)))</f>
        <v xml:space="preserve"> </v>
      </c>
      <c r="BH26" s="114"/>
      <c r="BI26" s="129" t="str">
        <f>IF(ISERROR(VLOOKUP(BI25,Berechnung!$O:$S,5,FALSE))," ",(VLOOKUP(BI25,Berechnung!$O:$S,5,FALSE)))</f>
        <v xml:space="preserve"> </v>
      </c>
      <c r="BJ26" s="114"/>
      <c r="BK26"/>
      <c r="BL26" s="146"/>
    </row>
    <row r="27" spans="1:64" ht="12.75" customHeight="1" x14ac:dyDescent="0.15">
      <c r="A27" s="247" t="s">
        <v>436</v>
      </c>
      <c r="B27" s="248"/>
      <c r="C27" s="173" t="str">
        <f>IF(ISERROR(IF('EINGABE und ABFRAGE'!$E$6&gt;0,VLOOKUP(C25,'EINGABE und ABFRAGE'!$I$7:$N$31,6,FALSE)," "))," ",(IF('EINGABE und ABFRAGE'!$E$6&gt;0,VLOOKUP(C25,'EINGABE und ABFRAGE'!$I$7:$N$31,6,FALSE)," ")))</f>
        <v xml:space="preserve"> </v>
      </c>
      <c r="D27" s="126"/>
      <c r="E27" s="125" t="str">
        <f>IF(ISERROR(IF('EINGABE und ABFRAGE'!$E$6&gt;0,VLOOKUP(E25,'EINGABE und ABFRAGE'!$I$7:$N$31,6,FALSE)," "))," ",(IF('EINGABE und ABFRAGE'!$E$6&gt;0,VLOOKUP(E25,'EINGABE und ABFRAGE'!$I$7:$N$31,6,FALSE)," ")))</f>
        <v xml:space="preserve"> </v>
      </c>
      <c r="F27" s="126"/>
      <c r="G27" s="125" t="str">
        <f>IF(ISERROR(IF('EINGABE und ABFRAGE'!$E$6&gt;0,VLOOKUP(G25,'EINGABE und ABFRAGE'!$I$7:$N$31,6,FALSE)," "))," ",(IF('EINGABE und ABFRAGE'!$E$6&gt;0,VLOOKUP(G25,'EINGABE und ABFRAGE'!$I$7:$N$31,6,FALSE)," ")))</f>
        <v>Karfreitag</v>
      </c>
      <c r="H27" s="126"/>
      <c r="I27" s="125" t="str">
        <f>IF(ISERROR(IF('EINGABE und ABFRAGE'!$E$6&gt;0,VLOOKUP(I25,'EINGABE und ABFRAGE'!$I$7:$N$31,6,FALSE)," "))," ",(IF('EINGABE und ABFRAGE'!$E$6&gt;0,VLOOKUP(I25,'EINGABE und ABFRAGE'!$I$7:$N$31,6,FALSE)," ")))</f>
        <v xml:space="preserve"> </v>
      </c>
      <c r="J27" s="126"/>
      <c r="K27" s="125" t="str">
        <f>IF(ISERROR(IF('EINGABE und ABFRAGE'!$E$6&gt;0,VLOOKUP(K25,'EINGABE und ABFRAGE'!$I$7:$N$31,6,FALSE)," "))," ",(IF('EINGABE und ABFRAGE'!$E$6&gt;0,VLOOKUP(K25,'EINGABE und ABFRAGE'!$I$7:$N$31,6,FALSE)," ")))</f>
        <v>Osterso.</v>
      </c>
      <c r="L27" s="126"/>
      <c r="M27" s="125" t="str">
        <f>IF(ISERROR(IF('EINGABE und ABFRAGE'!$E$6&gt;0,VLOOKUP(M25,'EINGABE und ABFRAGE'!$I$7:$N$31,6,FALSE)," "))," ",(IF('EINGABE und ABFRAGE'!$E$6&gt;0,VLOOKUP(M25,'EINGABE und ABFRAGE'!$I$7:$N$31,6,FALSE)," ")))</f>
        <v>Ostermo.</v>
      </c>
      <c r="N27" s="126"/>
      <c r="O27" s="125" t="str">
        <f>IF(ISERROR(IF('EINGABE und ABFRAGE'!$E$6&gt;0,VLOOKUP(O25,'EINGABE und ABFRAGE'!$I$7:$N$31,6,FALSE)," "))," ",(IF('EINGABE und ABFRAGE'!$E$6&gt;0,VLOOKUP(O25,'EINGABE und ABFRAGE'!$I$7:$N$31,6,FALSE)," ")))</f>
        <v xml:space="preserve"> </v>
      </c>
      <c r="P27" s="126"/>
      <c r="Q27" s="125" t="str">
        <f>IF(ISERROR(IF('EINGABE und ABFRAGE'!$E$6&gt;0,VLOOKUP(Q25,'EINGABE und ABFRAGE'!$I$7:$N$31,6,FALSE)," "))," ",(IF('EINGABE und ABFRAGE'!$E$6&gt;0,VLOOKUP(Q25,'EINGABE und ABFRAGE'!$I$7:$N$31,6,FALSE)," ")))</f>
        <v xml:space="preserve"> </v>
      </c>
      <c r="R27" s="126"/>
      <c r="S27" s="125" t="str">
        <f>IF(ISERROR(IF('EINGABE und ABFRAGE'!$E$6&gt;0,VLOOKUP(S25,'EINGABE und ABFRAGE'!$I$7:$N$31,6,FALSE)," "))," ",(IF('EINGABE und ABFRAGE'!$E$6&gt;0,VLOOKUP(S25,'EINGABE und ABFRAGE'!$I$7:$N$31,6,FALSE)," ")))</f>
        <v xml:space="preserve"> </v>
      </c>
      <c r="T27" s="126"/>
      <c r="U27" s="125" t="str">
        <f>IF(ISERROR(IF('EINGABE und ABFRAGE'!$E$6&gt;0,VLOOKUP(U25,'EINGABE und ABFRAGE'!$I$7:$N$31,6,FALSE)," "))," ",(IF('EINGABE und ABFRAGE'!$E$6&gt;0,VLOOKUP(U25,'EINGABE und ABFRAGE'!$I$7:$N$31,6,FALSE)," ")))</f>
        <v xml:space="preserve"> </v>
      </c>
      <c r="V27" s="126"/>
      <c r="W27" s="125" t="str">
        <f>IF(ISERROR(IF('EINGABE und ABFRAGE'!$E$6&gt;0,VLOOKUP(W25,'EINGABE und ABFRAGE'!$I$7:$N$31,6,FALSE)," "))," ",(IF('EINGABE und ABFRAGE'!$E$6&gt;0,VLOOKUP(W25,'EINGABE und ABFRAGE'!$I$7:$N$31,6,FALSE)," ")))</f>
        <v xml:space="preserve"> </v>
      </c>
      <c r="X27" s="126"/>
      <c r="Y27" s="125" t="str">
        <f>IF(ISERROR(IF('EINGABE und ABFRAGE'!$E$6&gt;0,VLOOKUP(Y25,'EINGABE und ABFRAGE'!$I$7:$N$31,6,FALSE)," "))," ",(IF('EINGABE und ABFRAGE'!$E$6&gt;0,VLOOKUP(Y25,'EINGABE und ABFRAGE'!$I$7:$N$31,6,FALSE)," ")))</f>
        <v xml:space="preserve"> </v>
      </c>
      <c r="Z27" s="126"/>
      <c r="AA27" s="125" t="str">
        <f>IF(ISERROR(IF('EINGABE und ABFRAGE'!$E$6&gt;0,VLOOKUP(AA25,'EINGABE und ABFRAGE'!$I$7:$N$31,6,FALSE)," "))," ",(IF('EINGABE und ABFRAGE'!$E$6&gt;0,VLOOKUP(AA25,'EINGABE und ABFRAGE'!$I$7:$N$31,6,FALSE)," ")))</f>
        <v xml:space="preserve"> </v>
      </c>
      <c r="AB27" s="126"/>
      <c r="AC27" s="125" t="str">
        <f>IF(ISERROR(IF('EINGABE und ABFRAGE'!$E$6&gt;0,VLOOKUP(AC25,'EINGABE und ABFRAGE'!$I$7:$N$31,6,FALSE)," "))," ",(IF('EINGABE und ABFRAGE'!$E$6&gt;0,VLOOKUP(AC25,'EINGABE und ABFRAGE'!$I$7:$N$31,6,FALSE)," ")))</f>
        <v xml:space="preserve"> </v>
      </c>
      <c r="AD27" s="126"/>
      <c r="AE27" s="125" t="str">
        <f>IF(ISERROR(IF('EINGABE und ABFRAGE'!$E$6&gt;0,VLOOKUP(AE25,'EINGABE und ABFRAGE'!$I$7:$N$31,6,FALSE)," "))," ",(IF('EINGABE und ABFRAGE'!$E$6&gt;0,VLOOKUP(AE25,'EINGABE und ABFRAGE'!$I$7:$N$31,6,FALSE)," ")))</f>
        <v xml:space="preserve"> </v>
      </c>
      <c r="AF27" s="126"/>
      <c r="AG27" s="125" t="str">
        <f>IF(ISERROR(IF('EINGABE und ABFRAGE'!$E$6&gt;0,VLOOKUP(AG25,'EINGABE und ABFRAGE'!$I$7:$N$31,6,FALSE)," "))," ",(IF('EINGABE und ABFRAGE'!$E$6&gt;0,VLOOKUP(AG25,'EINGABE und ABFRAGE'!$I$7:$N$31,6,FALSE)," ")))</f>
        <v xml:space="preserve"> </v>
      </c>
      <c r="AH27" s="126"/>
      <c r="AI27" s="125" t="str">
        <f>IF(ISERROR(IF('EINGABE und ABFRAGE'!$E$6&gt;0,VLOOKUP(AI25,'EINGABE und ABFRAGE'!$I$7:$N$31,6,FALSE)," "))," ",(IF('EINGABE und ABFRAGE'!$E$6&gt;0,VLOOKUP(AI25,'EINGABE und ABFRAGE'!$I$7:$N$31,6,FALSE)," ")))</f>
        <v xml:space="preserve"> </v>
      </c>
      <c r="AJ27" s="126"/>
      <c r="AK27" s="125" t="str">
        <f>IF(ISERROR(IF('EINGABE und ABFRAGE'!$E$6&gt;0,VLOOKUP(AK25,'EINGABE und ABFRAGE'!$I$7:$N$31,6,FALSE)," "))," ",(IF('EINGABE und ABFRAGE'!$E$6&gt;0,VLOOKUP(AK25,'EINGABE und ABFRAGE'!$I$7:$N$31,6,FALSE)," ")))</f>
        <v xml:space="preserve"> </v>
      </c>
      <c r="AL27" s="126"/>
      <c r="AM27" s="125" t="str">
        <f>IF(ISERROR(IF('EINGABE und ABFRAGE'!$E$6&gt;0,VLOOKUP(AM25,'EINGABE und ABFRAGE'!$I$7:$N$31,6,FALSE)," "))," ",(IF('EINGABE und ABFRAGE'!$E$6&gt;0,VLOOKUP(AM25,'EINGABE und ABFRAGE'!$I$7:$N$31,6,FALSE)," ")))</f>
        <v xml:space="preserve"> </v>
      </c>
      <c r="AN27" s="126"/>
      <c r="AO27" s="125" t="str">
        <f>IF(ISERROR(IF('EINGABE und ABFRAGE'!$E$6&gt;0,VLOOKUP(AO25,'EINGABE und ABFRAGE'!$I$7:$N$31,6,FALSE)," "))," ",(IF('EINGABE und ABFRAGE'!$E$6&gt;0,VLOOKUP(AO25,'EINGABE und ABFRAGE'!$I$7:$N$31,6,FALSE)," ")))</f>
        <v xml:space="preserve"> </v>
      </c>
      <c r="AP27" s="126"/>
      <c r="AQ27" s="125" t="str">
        <f>IF(ISERROR(IF('EINGABE und ABFRAGE'!$E$6&gt;0,VLOOKUP(AQ25,'EINGABE und ABFRAGE'!$I$7:$N$31,6,FALSE)," "))," ",(IF('EINGABE und ABFRAGE'!$E$6&gt;0,VLOOKUP(AQ25,'EINGABE und ABFRAGE'!$I$7:$N$31,6,FALSE)," ")))</f>
        <v xml:space="preserve"> </v>
      </c>
      <c r="AR27" s="126"/>
      <c r="AS27" s="125" t="str">
        <f>IF(ISERROR(IF('EINGABE und ABFRAGE'!$E$6&gt;0,VLOOKUP(AS25,'EINGABE und ABFRAGE'!$I$7:$N$31,6,FALSE)," "))," ",(IF('EINGABE und ABFRAGE'!$E$6&gt;0,VLOOKUP(AS25,'EINGABE und ABFRAGE'!$I$7:$N$31,6,FALSE)," ")))</f>
        <v xml:space="preserve"> </v>
      </c>
      <c r="AT27" s="126"/>
      <c r="AU27" s="125" t="str">
        <f>IF(ISERROR(IF('EINGABE und ABFRAGE'!$E$6&gt;0,VLOOKUP(AU25,'EINGABE und ABFRAGE'!$I$7:$N$31,6,FALSE)," "))," ",(IF('EINGABE und ABFRAGE'!$E$6&gt;0,VLOOKUP(AU25,'EINGABE und ABFRAGE'!$I$7:$N$31,6,FALSE)," ")))</f>
        <v xml:space="preserve"> </v>
      </c>
      <c r="AV27" s="126"/>
      <c r="AW27" s="125" t="str">
        <f>IF(ISERROR(IF('EINGABE und ABFRAGE'!$E$6&gt;0,VLOOKUP(AW25,'EINGABE und ABFRAGE'!$I$7:$N$31,6,FALSE)," "))," ",(IF('EINGABE und ABFRAGE'!$E$6&gt;0,VLOOKUP(AW25,'EINGABE und ABFRAGE'!$I$7:$N$31,6,FALSE)," ")))</f>
        <v xml:space="preserve"> </v>
      </c>
      <c r="AX27" s="126"/>
      <c r="AY27" s="125" t="str">
        <f>IF(ISERROR(IF('EINGABE und ABFRAGE'!$E$6&gt;0,VLOOKUP(AY25,'EINGABE und ABFRAGE'!$I$7:$N$31,6,FALSE)," "))," ",(IF('EINGABE und ABFRAGE'!$E$6&gt;0,VLOOKUP(AY25,'EINGABE und ABFRAGE'!$I$7:$N$31,6,FALSE)," ")))</f>
        <v xml:space="preserve"> </v>
      </c>
      <c r="AZ27" s="126"/>
      <c r="BA27" s="125" t="str">
        <f>IF(ISERROR(IF('EINGABE und ABFRAGE'!$E$6&gt;0,VLOOKUP(BA25,'EINGABE und ABFRAGE'!$I$7:$N$31,6,FALSE)," "))," ",(IF('EINGABE und ABFRAGE'!$E$6&gt;0,VLOOKUP(BA25,'EINGABE und ABFRAGE'!$I$7:$N$31,6,FALSE)," ")))</f>
        <v xml:space="preserve"> </v>
      </c>
      <c r="BB27" s="126"/>
      <c r="BC27" s="125" t="str">
        <f>IF(ISERROR(IF('EINGABE und ABFRAGE'!$E$6&gt;0,VLOOKUP(BC25,'EINGABE und ABFRAGE'!$I$7:$N$31,6,FALSE)," "))," ",(IF('EINGABE und ABFRAGE'!$E$6&gt;0,VLOOKUP(BC25,'EINGABE und ABFRAGE'!$I$7:$N$31,6,FALSE)," ")))</f>
        <v xml:space="preserve"> </v>
      </c>
      <c r="BD27" s="126"/>
      <c r="BE27" s="125" t="str">
        <f>IF(ISERROR(IF('EINGABE und ABFRAGE'!$E$6&gt;0,VLOOKUP(BE25,'EINGABE und ABFRAGE'!$I$7:$N$31,6,FALSE)," "))," ",(IF('EINGABE und ABFRAGE'!$E$6&gt;0,VLOOKUP(BE25,'EINGABE und ABFRAGE'!$I$7:$N$31,6,FALSE)," ")))</f>
        <v xml:space="preserve"> </v>
      </c>
      <c r="BF27" s="126"/>
      <c r="BG27" s="125" t="str">
        <f>IF(ISERROR(IF('EINGABE und ABFRAGE'!$E$6&gt;0,VLOOKUP(BG25,'EINGABE und ABFRAGE'!$I$7:$N$31,6,FALSE)," "))," ",(IF('EINGABE und ABFRAGE'!$E$6&gt;0,VLOOKUP(BG25,'EINGABE und ABFRAGE'!$I$7:$N$31,6,FALSE)," ")))</f>
        <v xml:space="preserve"> </v>
      </c>
      <c r="BH27" s="126"/>
      <c r="BI27" s="125" t="str">
        <f>IF(ISERROR(IF('EINGABE und ABFRAGE'!$E$6&gt;0,VLOOKUP(BI25,'EINGABE und ABFRAGE'!$I$7:$N$31,6,FALSE)," "))," ",(IF('EINGABE und ABFRAGE'!$E$6&gt;0,VLOOKUP(BI25,'EINGABE und ABFRAGE'!$I$7:$N$31,6,FALSE)," ")))</f>
        <v xml:space="preserve"> </v>
      </c>
      <c r="BJ27" s="126"/>
      <c r="BK27" t="str">
        <f>IF(ISERROR(VLOOKUP(BK25,'EINGABE und ABFRAGE'!$I$7:$N$31,6,FALSE))," ",(VLOOKUP(BK25,'EINGABE und ABFRAGE'!$I$7:$N$31,6,FALSE)))</f>
        <v xml:space="preserve"> </v>
      </c>
      <c r="BL27" s="146"/>
    </row>
    <row r="28" spans="1:64" ht="12.75" customHeight="1" x14ac:dyDescent="0.15">
      <c r="A28" s="247"/>
      <c r="B28" s="248"/>
      <c r="C28" s="173"/>
      <c r="D28" s="126"/>
      <c r="E28" s="125"/>
      <c r="F28" s="126"/>
      <c r="G28" s="125"/>
      <c r="H28" s="126"/>
      <c r="I28" s="125"/>
      <c r="J28" s="126"/>
      <c r="K28" s="125"/>
      <c r="L28" s="126"/>
      <c r="M28" s="125"/>
      <c r="N28" s="126"/>
      <c r="O28" s="125"/>
      <c r="P28" s="126"/>
      <c r="Q28" s="125"/>
      <c r="R28" s="126"/>
      <c r="S28" s="125"/>
      <c r="T28" s="126"/>
      <c r="U28" s="125"/>
      <c r="V28" s="126"/>
      <c r="W28" s="125"/>
      <c r="X28" s="126"/>
      <c r="Y28" s="125"/>
      <c r="Z28" s="126"/>
      <c r="AA28" s="125"/>
      <c r="AB28" s="126"/>
      <c r="AC28" s="125"/>
      <c r="AD28" s="126"/>
      <c r="AE28" s="125"/>
      <c r="AF28" s="126"/>
      <c r="AG28" s="125"/>
      <c r="AH28" s="126"/>
      <c r="AI28" s="125"/>
      <c r="AJ28" s="126"/>
      <c r="AK28" s="125"/>
      <c r="AL28" s="126"/>
      <c r="AM28" s="125"/>
      <c r="AN28" s="126"/>
      <c r="AO28" s="125"/>
      <c r="AP28" s="126"/>
      <c r="AQ28" s="125"/>
      <c r="AR28" s="126"/>
      <c r="AS28" s="125"/>
      <c r="AT28" s="126"/>
      <c r="AU28" s="125"/>
      <c r="AV28" s="126"/>
      <c r="AW28" s="125"/>
      <c r="AX28" s="126"/>
      <c r="AY28" s="125"/>
      <c r="AZ28" s="126"/>
      <c r="BA28" s="125"/>
      <c r="BB28" s="126"/>
      <c r="BC28" s="125"/>
      <c r="BD28" s="126"/>
      <c r="BE28" s="125"/>
      <c r="BF28" s="126"/>
      <c r="BG28" s="125"/>
      <c r="BH28" s="126"/>
      <c r="BI28" s="125"/>
      <c r="BJ28" s="126"/>
      <c r="BK28"/>
      <c r="BL28" s="146"/>
    </row>
    <row r="29" spans="1:64" ht="12.75" customHeight="1" x14ac:dyDescent="0.15">
      <c r="A29" s="77"/>
      <c r="B29" s="47"/>
      <c r="C29" s="173"/>
      <c r="D29" s="126"/>
      <c r="E29" s="125"/>
      <c r="F29" s="126"/>
      <c r="G29" s="125"/>
      <c r="H29" s="126"/>
      <c r="I29" s="125"/>
      <c r="J29" s="126"/>
      <c r="K29" s="125"/>
      <c r="L29" s="126"/>
      <c r="M29" s="125"/>
      <c r="N29" s="126"/>
      <c r="O29" s="125"/>
      <c r="P29" s="126"/>
      <c r="Q29" s="125"/>
      <c r="R29" s="126"/>
      <c r="S29" s="125"/>
      <c r="T29" s="126"/>
      <c r="U29" s="125"/>
      <c r="V29" s="126"/>
      <c r="W29" s="125"/>
      <c r="X29" s="126"/>
      <c r="Y29" s="125"/>
      <c r="Z29" s="126"/>
      <c r="AA29" s="125"/>
      <c r="AB29" s="126"/>
      <c r="AC29" s="125"/>
      <c r="AD29" s="126"/>
      <c r="AE29" s="125"/>
      <c r="AF29" s="126"/>
      <c r="AG29" s="125"/>
      <c r="AH29" s="126"/>
      <c r="AI29" s="125"/>
      <c r="AJ29" s="126"/>
      <c r="AK29" s="125"/>
      <c r="AL29" s="126"/>
      <c r="AM29" s="125"/>
      <c r="AN29" s="126"/>
      <c r="AO29" s="125"/>
      <c r="AP29" s="126"/>
      <c r="AQ29" s="125"/>
      <c r="AR29" s="126"/>
      <c r="AS29" s="125"/>
      <c r="AT29" s="126"/>
      <c r="AU29" s="125"/>
      <c r="AV29" s="126"/>
      <c r="AW29" s="125"/>
      <c r="AX29" s="126"/>
      <c r="AY29" s="125"/>
      <c r="AZ29" s="126"/>
      <c r="BA29" s="125"/>
      <c r="BB29" s="126"/>
      <c r="BC29" s="125"/>
      <c r="BD29" s="126"/>
      <c r="BE29" s="125"/>
      <c r="BF29" s="126"/>
      <c r="BG29" s="125"/>
      <c r="BH29" s="126"/>
      <c r="BI29" s="125"/>
      <c r="BJ29" s="126"/>
      <c r="BK29"/>
      <c r="BL29" s="146"/>
    </row>
    <row r="30" spans="1:64" ht="12.75" customHeight="1" thickBot="1" x14ac:dyDescent="0.2">
      <c r="A30" s="79"/>
      <c r="B30" s="100"/>
      <c r="C30" s="174"/>
      <c r="D30" s="128"/>
      <c r="E30" s="127"/>
      <c r="F30" s="128"/>
      <c r="G30" s="127"/>
      <c r="H30" s="128"/>
      <c r="I30" s="127"/>
      <c r="J30" s="128"/>
      <c r="K30" s="127"/>
      <c r="L30" s="128"/>
      <c r="M30" s="127"/>
      <c r="N30" s="128"/>
      <c r="O30" s="127"/>
      <c r="P30" s="128"/>
      <c r="Q30" s="127"/>
      <c r="R30" s="128"/>
      <c r="S30" s="127"/>
      <c r="T30" s="128"/>
      <c r="U30" s="127"/>
      <c r="V30" s="128"/>
      <c r="W30" s="127"/>
      <c r="X30" s="128"/>
      <c r="Y30" s="127"/>
      <c r="Z30" s="128"/>
      <c r="AA30" s="127"/>
      <c r="AB30" s="128"/>
      <c r="AC30" s="127"/>
      <c r="AD30" s="128"/>
      <c r="AE30" s="127"/>
      <c r="AF30" s="128"/>
      <c r="AG30" s="127"/>
      <c r="AH30" s="128"/>
      <c r="AI30" s="127"/>
      <c r="AJ30" s="128"/>
      <c r="AK30" s="127"/>
      <c r="AL30" s="128"/>
      <c r="AM30" s="127"/>
      <c r="AN30" s="128"/>
      <c r="AO30" s="127"/>
      <c r="AP30" s="128"/>
      <c r="AQ30" s="127"/>
      <c r="AR30" s="128"/>
      <c r="AS30" s="127"/>
      <c r="AT30" s="128"/>
      <c r="AU30" s="127"/>
      <c r="AV30" s="128"/>
      <c r="AW30" s="127"/>
      <c r="AX30" s="128"/>
      <c r="AY30" s="127"/>
      <c r="AZ30" s="128"/>
      <c r="BA30" s="127"/>
      <c r="BB30" s="128"/>
      <c r="BC30" s="127"/>
      <c r="BD30" s="128"/>
      <c r="BE30" s="127"/>
      <c r="BF30" s="128"/>
      <c r="BG30" s="127"/>
      <c r="BH30" s="128"/>
      <c r="BI30" s="127"/>
      <c r="BJ30" s="128"/>
      <c r="BK30"/>
      <c r="BL30" s="146"/>
    </row>
    <row r="31" spans="1:64" ht="12.75" hidden="1" customHeight="1" thickTop="1" thickBot="1" x14ac:dyDescent="0.2">
      <c r="A31" s="77"/>
      <c r="B31" s="47"/>
      <c r="C31" s="145">
        <f>WEEKDAY(C32)</f>
        <v>6</v>
      </c>
      <c r="D31"/>
      <c r="E31">
        <f>WEEKDAY(E32)</f>
        <v>7</v>
      </c>
      <c r="F31"/>
      <c r="G31">
        <f>WEEKDAY(G32)</f>
        <v>1</v>
      </c>
      <c r="H31"/>
      <c r="I31">
        <f>WEEKDAY(I32)</f>
        <v>2</v>
      </c>
      <c r="J31"/>
      <c r="K31">
        <f>WEEKDAY(K32)</f>
        <v>3</v>
      </c>
      <c r="L31"/>
      <c r="M31">
        <f>WEEKDAY(M32)</f>
        <v>4</v>
      </c>
      <c r="N31"/>
      <c r="O31">
        <f>WEEKDAY(O32)</f>
        <v>5</v>
      </c>
      <c r="P31"/>
      <c r="Q31">
        <f>WEEKDAY(Q32)</f>
        <v>6</v>
      </c>
      <c r="R31"/>
      <c r="S31">
        <f>WEEKDAY(S32)</f>
        <v>7</v>
      </c>
      <c r="T31"/>
      <c r="U31">
        <f>WEEKDAY(U32)</f>
        <v>1</v>
      </c>
      <c r="V31"/>
      <c r="W31">
        <f>WEEKDAY(W32)</f>
        <v>2</v>
      </c>
      <c r="X31"/>
      <c r="Y31">
        <f>WEEKDAY(Y32)</f>
        <v>3</v>
      </c>
      <c r="Z31"/>
      <c r="AA31">
        <f>WEEKDAY(AA32)</f>
        <v>4</v>
      </c>
      <c r="AB31"/>
      <c r="AC31">
        <f>WEEKDAY(AC32)</f>
        <v>5</v>
      </c>
      <c r="AD31"/>
      <c r="AE31">
        <f>WEEKDAY(AE32)</f>
        <v>6</v>
      </c>
      <c r="AF31"/>
      <c r="AG31">
        <f>WEEKDAY(AG32)</f>
        <v>7</v>
      </c>
      <c r="AH31"/>
      <c r="AI31">
        <f>WEEKDAY(AI32)</f>
        <v>1</v>
      </c>
      <c r="AJ31"/>
      <c r="AK31">
        <f>WEEKDAY(AK32)</f>
        <v>2</v>
      </c>
      <c r="AL31"/>
      <c r="AM31">
        <f>WEEKDAY(AM32)</f>
        <v>3</v>
      </c>
      <c r="AN31"/>
      <c r="AO31">
        <f>WEEKDAY(AO32)</f>
        <v>4</v>
      </c>
      <c r="AP31"/>
      <c r="AQ31">
        <f>WEEKDAY(AQ32)</f>
        <v>5</v>
      </c>
      <c r="AR31"/>
      <c r="AS31">
        <f>WEEKDAY(AS32)</f>
        <v>6</v>
      </c>
      <c r="AT31"/>
      <c r="AU31">
        <f>WEEKDAY(AU32)</f>
        <v>7</v>
      </c>
      <c r="AV31"/>
      <c r="AW31">
        <f>WEEKDAY(AW32)</f>
        <v>1</v>
      </c>
      <c r="AX31"/>
      <c r="AY31">
        <f>WEEKDAY(AY32)</f>
        <v>2</v>
      </c>
      <c r="AZ31"/>
      <c r="BA31">
        <f>WEEKDAY(BA32)</f>
        <v>3</v>
      </c>
      <c r="BB31"/>
      <c r="BC31">
        <f>WEEKDAY(BC32)</f>
        <v>4</v>
      </c>
      <c r="BD31"/>
      <c r="BE31">
        <f>WEEKDAY(BE32)</f>
        <v>5</v>
      </c>
      <c r="BF31"/>
      <c r="BG31">
        <f>WEEKDAY(BG32)</f>
        <v>6</v>
      </c>
      <c r="BH31"/>
      <c r="BI31">
        <f>WEEKDAY(BI32)</f>
        <v>7</v>
      </c>
      <c r="BJ31"/>
      <c r="BK31">
        <f>WEEKDAY(BK32)</f>
        <v>1</v>
      </c>
      <c r="BL31" s="146"/>
    </row>
    <row r="32" spans="1:64" s="75" customFormat="1" ht="12.75" customHeight="1" thickTop="1" x14ac:dyDescent="0.15">
      <c r="A32" s="74"/>
      <c r="B32" s="124" t="s">
        <v>479</v>
      </c>
      <c r="C32" s="175">
        <f>IF($E$1&lt;&gt;" ",BI25+1," ")</f>
        <v>46143</v>
      </c>
      <c r="D32" s="102" t="s">
        <v>402</v>
      </c>
      <c r="E32" s="111">
        <f>IF($E$1&lt;&gt;" ",C32+1," ")</f>
        <v>46144</v>
      </c>
      <c r="F32" s="112" t="s">
        <v>403</v>
      </c>
      <c r="G32" s="111">
        <f>IF($E$1&lt;&gt;" ",E32+1," ")</f>
        <v>46145</v>
      </c>
      <c r="H32" s="112" t="s">
        <v>404</v>
      </c>
      <c r="I32" s="111">
        <f>IF($E$1&lt;&gt;" ",G32+1," ")</f>
        <v>46146</v>
      </c>
      <c r="J32" s="112" t="s">
        <v>405</v>
      </c>
      <c r="K32" s="111">
        <f>IF($E$1&lt;&gt;" ",I32+1," ")</f>
        <v>46147</v>
      </c>
      <c r="L32" s="112" t="s">
        <v>406</v>
      </c>
      <c r="M32" s="111">
        <f>IF($E$1&lt;&gt;" ",K32+1," ")</f>
        <v>46148</v>
      </c>
      <c r="N32" s="112" t="s">
        <v>407</v>
      </c>
      <c r="O32" s="111">
        <f>IF($E$1&lt;&gt;" ",M32+1," ")</f>
        <v>46149</v>
      </c>
      <c r="P32" s="112" t="s">
        <v>408</v>
      </c>
      <c r="Q32" s="111">
        <f>IF($E$1&lt;&gt;" ",O32+1," ")</f>
        <v>46150</v>
      </c>
      <c r="R32" s="112" t="s">
        <v>409</v>
      </c>
      <c r="S32" s="111">
        <f>IF($E$1&lt;&gt;" ",Q32+1," ")</f>
        <v>46151</v>
      </c>
      <c r="T32" s="112" t="s">
        <v>410</v>
      </c>
      <c r="U32" s="111">
        <f>IF($E$1&lt;&gt;" ",S32+1," ")</f>
        <v>46152</v>
      </c>
      <c r="V32" s="112" t="s">
        <v>411</v>
      </c>
      <c r="W32" s="111">
        <f>IF($E$1&lt;&gt;" ",U32+1," ")</f>
        <v>46153</v>
      </c>
      <c r="X32" s="112" t="s">
        <v>412</v>
      </c>
      <c r="Y32" s="111">
        <f>IF($E$1&lt;&gt;" ",W32+1," ")</f>
        <v>46154</v>
      </c>
      <c r="Z32" s="112" t="s">
        <v>413</v>
      </c>
      <c r="AA32" s="111">
        <f>IF($E$1&lt;&gt;" ",Y32+1," ")</f>
        <v>46155</v>
      </c>
      <c r="AB32" s="112" t="s">
        <v>414</v>
      </c>
      <c r="AC32" s="111">
        <f>IF($E$1&lt;&gt;" ",AA32+1," ")</f>
        <v>46156</v>
      </c>
      <c r="AD32" s="112" t="s">
        <v>415</v>
      </c>
      <c r="AE32" s="111">
        <f>IF($E$1&lt;&gt;" ",AC32+1," ")</f>
        <v>46157</v>
      </c>
      <c r="AF32" s="112" t="s">
        <v>416</v>
      </c>
      <c r="AG32" s="111">
        <f>IF($E$1&lt;&gt;" ",AE32+1," ")</f>
        <v>46158</v>
      </c>
      <c r="AH32" s="112" t="s">
        <v>417</v>
      </c>
      <c r="AI32" s="111">
        <f>IF($E$1&lt;&gt;" ",AG32+1," ")</f>
        <v>46159</v>
      </c>
      <c r="AJ32" s="112" t="s">
        <v>418</v>
      </c>
      <c r="AK32" s="111">
        <f>IF($E$1&lt;&gt;" ",AI32+1," ")</f>
        <v>46160</v>
      </c>
      <c r="AL32" s="112" t="s">
        <v>419</v>
      </c>
      <c r="AM32" s="111">
        <f>IF($E$1&lt;&gt;" ",AK32+1," ")</f>
        <v>46161</v>
      </c>
      <c r="AN32" s="112" t="s">
        <v>420</v>
      </c>
      <c r="AO32" s="111">
        <f>IF($E$1&lt;&gt;" ",AM32+1," ")</f>
        <v>46162</v>
      </c>
      <c r="AP32" s="112" t="s">
        <v>421</v>
      </c>
      <c r="AQ32" s="111">
        <f>IF($E$1&lt;&gt;" ",AO32+1," ")</f>
        <v>46163</v>
      </c>
      <c r="AR32" s="112" t="s">
        <v>422</v>
      </c>
      <c r="AS32" s="111">
        <f>IF($E$1&lt;&gt;" ",AQ32+1," ")</f>
        <v>46164</v>
      </c>
      <c r="AT32" s="112" t="s">
        <v>423</v>
      </c>
      <c r="AU32" s="111">
        <f>IF($E$1&lt;&gt;" ",AS32+1," ")</f>
        <v>46165</v>
      </c>
      <c r="AV32" s="112" t="s">
        <v>424</v>
      </c>
      <c r="AW32" s="111">
        <f>IF($E$1&lt;&gt;" ",AU32+1," ")</f>
        <v>46166</v>
      </c>
      <c r="AX32" s="112" t="s">
        <v>425</v>
      </c>
      <c r="AY32" s="111">
        <f>IF($E$1&lt;&gt;" ",AW32+1," ")</f>
        <v>46167</v>
      </c>
      <c r="AZ32" s="112" t="s">
        <v>426</v>
      </c>
      <c r="BA32" s="111">
        <f>IF($E$1&lt;&gt;" ",AY32+1," ")</f>
        <v>46168</v>
      </c>
      <c r="BB32" s="112" t="s">
        <v>427</v>
      </c>
      <c r="BC32" s="111">
        <f>IF($E$1&lt;&gt;" ",BA32+1," ")</f>
        <v>46169</v>
      </c>
      <c r="BD32" s="112" t="s">
        <v>428</v>
      </c>
      <c r="BE32" s="111">
        <f>IF($E$1&lt;&gt;" ",BC32+1," ")</f>
        <v>46170</v>
      </c>
      <c r="BF32" s="112" t="s">
        <v>429</v>
      </c>
      <c r="BG32" s="111">
        <f>IF($E$1&lt;&gt;" ",BE32+1," ")</f>
        <v>46171</v>
      </c>
      <c r="BH32" s="112" t="s">
        <v>430</v>
      </c>
      <c r="BI32" s="111">
        <f>IF($E$1&lt;&gt;" ",BG32+1," ")</f>
        <v>46172</v>
      </c>
      <c r="BJ32" s="112" t="s">
        <v>431</v>
      </c>
      <c r="BK32" s="111">
        <f>IF($E$1&lt;&gt;" ",BI32+1," ")</f>
        <v>46173</v>
      </c>
      <c r="BL32" s="149" t="s">
        <v>432</v>
      </c>
    </row>
    <row r="33" spans="1:64" s="80" customFormat="1" ht="12.75" customHeight="1" x14ac:dyDescent="0.15">
      <c r="A33" s="181"/>
      <c r="B33" s="180" t="s">
        <v>480</v>
      </c>
      <c r="C33" s="176" t="str">
        <f>IF(ISERROR(VLOOKUP(C32,Berechnung!$O:$S,5,FALSE))," ",(VLOOKUP(C32,Berechnung!$O:$S,5,FALSE)))</f>
        <v xml:space="preserve"> </v>
      </c>
      <c r="D33" s="104"/>
      <c r="E33" s="201" t="s">
        <v>521</v>
      </c>
      <c r="F33" s="202"/>
      <c r="G33" s="203"/>
      <c r="H33" s="204"/>
      <c r="I33" s="129">
        <f>IF(ISERROR(VLOOKUP(I32,Berechnung!$O:$S,5,FALSE))," ",(VLOOKUP(I32,Berechnung!$O:$S,5,FALSE)))</f>
        <v>19</v>
      </c>
      <c r="J33" s="114"/>
      <c r="K33" s="129" t="str">
        <f>IF(ISERROR(VLOOKUP(K32,Berechnung!$O:$S,5,FALSE))," ",(VLOOKUP(K32,Berechnung!$O:$S,5,FALSE)))</f>
        <v xml:space="preserve"> </v>
      </c>
      <c r="L33" s="114"/>
      <c r="M33" s="129" t="str">
        <f>IF(ISERROR(VLOOKUP(M32,Berechnung!$O:$S,5,FALSE))," ",(VLOOKUP(M32,Berechnung!$O:$S,5,FALSE)))</f>
        <v xml:space="preserve"> </v>
      </c>
      <c r="N33" s="114"/>
      <c r="O33" s="129" t="str">
        <f>IF(ISERROR(VLOOKUP(O32,Berechnung!$O:$S,5,FALSE))," ",(VLOOKUP(O32,Berechnung!$O:$S,5,FALSE)))</f>
        <v xml:space="preserve"> </v>
      </c>
      <c r="P33" s="114"/>
      <c r="Q33" s="129" t="str">
        <f>IF(ISERROR(VLOOKUP(Q32,Berechnung!$O:$S,5,FALSE))," ",(VLOOKUP(Q32,Berechnung!$O:$S,5,FALSE)))</f>
        <v xml:space="preserve"> </v>
      </c>
      <c r="R33" s="114"/>
      <c r="S33" s="129" t="str">
        <f>IF(ISERROR(VLOOKUP(S32,Berechnung!$O:$S,5,FALSE))," ",(VLOOKUP(S32,Berechnung!$O:$S,5,FALSE)))</f>
        <v xml:space="preserve"> </v>
      </c>
      <c r="T33" s="114"/>
      <c r="U33" s="129" t="str">
        <f>IF(ISERROR(VLOOKUP(U32,Berechnung!$O:$S,5,FALSE))," ",(VLOOKUP(U32,Berechnung!$O:$S,5,FALSE)))</f>
        <v xml:space="preserve"> </v>
      </c>
      <c r="V33" s="114"/>
      <c r="W33" s="129">
        <f>IF(ISERROR(VLOOKUP(W32,Berechnung!$O:$S,5,FALSE))," ",(VLOOKUP(W32,Berechnung!$O:$S,5,FALSE)))</f>
        <v>20</v>
      </c>
      <c r="X33" s="114"/>
      <c r="Y33" s="129" t="str">
        <f>IF(ISERROR(VLOOKUP(Y32,Berechnung!$O:$S,5,FALSE))," ",(VLOOKUP(Y32,Berechnung!$O:$S,5,FALSE)))</f>
        <v xml:space="preserve"> </v>
      </c>
      <c r="Z33" s="114"/>
      <c r="AA33" s="129" t="str">
        <f>IF(ISERROR(VLOOKUP(AA32,Berechnung!$O:$S,5,FALSE))," ",(VLOOKUP(AA32,Berechnung!$O:$S,5,FALSE)))</f>
        <v xml:space="preserve"> </v>
      </c>
      <c r="AB33" s="114"/>
      <c r="AC33" s="129" t="str">
        <f>IF(ISERROR(VLOOKUP(AC32,Berechnung!$O:$S,5,FALSE))," ",(VLOOKUP(AC32,Berechnung!$O:$S,5,FALSE)))</f>
        <v xml:space="preserve"> </v>
      </c>
      <c r="AD33" s="114"/>
      <c r="AE33" s="129" t="str">
        <f>IF(ISERROR(VLOOKUP(AE32,Berechnung!$O:$S,5,FALSE))," ",(VLOOKUP(AE32,Berechnung!$O:$S,5,FALSE)))</f>
        <v xml:space="preserve"> </v>
      </c>
      <c r="AF33" s="114"/>
      <c r="AG33" s="129" t="str">
        <f>IF(ISERROR(VLOOKUP(AG32,Berechnung!$O:$S,5,FALSE))," ",(VLOOKUP(AG32,Berechnung!$O:$S,5,FALSE)))</f>
        <v xml:space="preserve"> </v>
      </c>
      <c r="AH33" s="114"/>
      <c r="AI33" s="129" t="str">
        <f>IF(ISERROR(VLOOKUP(AI32,Berechnung!$O:$S,5,FALSE))," ",(VLOOKUP(AI32,Berechnung!$O:$S,5,FALSE)))</f>
        <v xml:space="preserve"> </v>
      </c>
      <c r="AJ33" s="114"/>
      <c r="AK33" s="129">
        <f>IF(ISERROR(VLOOKUP(AK32,Berechnung!$O:$S,5,FALSE))," ",(VLOOKUP(AK32,Berechnung!$O:$S,5,FALSE)))</f>
        <v>21</v>
      </c>
      <c r="AL33" s="114"/>
      <c r="AM33" s="129" t="str">
        <f>IF(ISERROR(VLOOKUP(AM32,Berechnung!$O:$S,5,FALSE))," ",(VLOOKUP(AM32,Berechnung!$O:$S,5,FALSE)))</f>
        <v xml:space="preserve"> </v>
      </c>
      <c r="AN33" s="114"/>
      <c r="AO33" s="129" t="str">
        <f>IF(ISERROR(VLOOKUP(AO32,Berechnung!$O:$S,5,FALSE))," ",(VLOOKUP(AO32,Berechnung!$O:$S,5,FALSE)))</f>
        <v xml:space="preserve"> </v>
      </c>
      <c r="AP33" s="114"/>
      <c r="AQ33" s="129" t="str">
        <f>IF(ISERROR(VLOOKUP(AQ32,Berechnung!$O:$S,5,FALSE))," ",(VLOOKUP(AQ32,Berechnung!$O:$S,5,FALSE)))</f>
        <v xml:space="preserve"> </v>
      </c>
      <c r="AR33" s="114"/>
      <c r="AS33" s="129" t="str">
        <f>IF(ISERROR(VLOOKUP(AS32,Berechnung!$O:$S,5,FALSE))," ",(VLOOKUP(AS32,Berechnung!$O:$S,5,FALSE)))</f>
        <v xml:space="preserve"> </v>
      </c>
      <c r="AT33" s="114"/>
      <c r="AU33" s="129" t="str">
        <f>IF(ISERROR(VLOOKUP(AU32,Berechnung!$O:$S,5,FALSE))," ",(VLOOKUP(AU32,Berechnung!$O:$S,5,FALSE)))</f>
        <v xml:space="preserve"> </v>
      </c>
      <c r="AV33" s="114"/>
      <c r="AW33" s="129" t="str">
        <f>IF(ISERROR(VLOOKUP(AW32,Berechnung!$O:$S,5,FALSE))," ",(VLOOKUP(AW32,Berechnung!$O:$S,5,FALSE)))</f>
        <v xml:space="preserve"> </v>
      </c>
      <c r="AX33" s="114"/>
      <c r="AY33" s="129">
        <f>IF(ISERROR(VLOOKUP(AY32,Berechnung!$O:$S,5,FALSE))," ",(VLOOKUP(AY32,Berechnung!$O:$S,5,FALSE)))</f>
        <v>22</v>
      </c>
      <c r="AZ33" s="114"/>
      <c r="BA33" s="129" t="str">
        <f>IF(ISERROR(VLOOKUP(BA32,Berechnung!$O:$S,5,FALSE))," ",(VLOOKUP(BA32,Berechnung!$O:$S,5,FALSE)))</f>
        <v xml:space="preserve"> </v>
      </c>
      <c r="BB33" s="114"/>
      <c r="BC33" s="129" t="str">
        <f>IF(ISERROR(VLOOKUP(BC32,Berechnung!$O:$S,5,FALSE))," ",(VLOOKUP(BC32,Berechnung!$O:$S,5,FALSE)))</f>
        <v xml:space="preserve"> </v>
      </c>
      <c r="BD33" s="114"/>
      <c r="BE33" s="129" t="str">
        <f>IF(ISERROR(VLOOKUP(BE32,Berechnung!$O:$S,5,FALSE))," ",(VLOOKUP(BE32,Berechnung!$O:$S,5,FALSE)))</f>
        <v xml:space="preserve"> </v>
      </c>
      <c r="BF33" s="114"/>
      <c r="BG33" s="231" t="s">
        <v>499</v>
      </c>
      <c r="BH33" s="232"/>
      <c r="BI33" s="222"/>
      <c r="BJ33" s="222"/>
      <c r="BK33" s="222"/>
      <c r="BL33" s="230"/>
    </row>
    <row r="34" spans="1:64" ht="12.75" customHeight="1" x14ac:dyDescent="0.15">
      <c r="A34" s="247" t="s">
        <v>474</v>
      </c>
      <c r="B34" s="248"/>
      <c r="C34" s="165" t="str">
        <f>IF(ISERROR(IF('EINGABE und ABFRAGE'!$E$6&gt;0,VLOOKUP(C32,'EINGABE und ABFRAGE'!$I$7:$N$31,6,FALSE)," "))," ",(IF('EINGABE und ABFRAGE'!$E$6&gt;0,VLOOKUP(C32,'EINGABE und ABFRAGE'!$I$7:$N$31,6,FALSE)," ")))</f>
        <v>Staatsfeiert.</v>
      </c>
      <c r="D34" s="106"/>
      <c r="E34" s="125" t="str">
        <f>IF(ISERROR(IF('EINGABE und ABFRAGE'!$E$6&gt;0,VLOOKUP(E32,'EINGABE und ABFRAGE'!$I$7:$N$31,6,FALSE)," "))," ",(IF('EINGABE und ABFRAGE'!$E$6&gt;0,VLOOKUP(E32,'EINGABE und ABFRAGE'!$I$7:$N$31,6,FALSE)," ")))</f>
        <v xml:space="preserve"> </v>
      </c>
      <c r="F34" s="126"/>
      <c r="G34" s="125" t="str">
        <f>IF(ISERROR(IF('EINGABE und ABFRAGE'!$E$6&gt;0,VLOOKUP(G32,'EINGABE und ABFRAGE'!$I$7:$N$31,6,FALSE)," "))," ",(IF('EINGABE und ABFRAGE'!$E$6&gt;0,VLOOKUP(G32,'EINGABE und ABFRAGE'!$I$7:$N$31,6,FALSE)," ")))</f>
        <v xml:space="preserve"> </v>
      </c>
      <c r="H34" s="126"/>
      <c r="I34" s="125" t="str">
        <f>IF(ISERROR(IF('EINGABE und ABFRAGE'!$E$6&gt;0,VLOOKUP(I32,'EINGABE und ABFRAGE'!$I$7:$N$31,6,FALSE)," "))," ",(IF('EINGABE und ABFRAGE'!$E$6&gt;0,VLOOKUP(I32,'EINGABE und ABFRAGE'!$I$7:$N$31,6,FALSE)," ")))</f>
        <v xml:space="preserve"> </v>
      </c>
      <c r="J34" s="126"/>
      <c r="K34" s="125" t="str">
        <f>IF(ISERROR(IF('EINGABE und ABFRAGE'!$E$6&gt;0,VLOOKUP(K32,'EINGABE und ABFRAGE'!$I$7:$N$31,6,FALSE)," "))," ",(IF('EINGABE und ABFRAGE'!$E$6&gt;0,VLOOKUP(K32,'EINGABE und ABFRAGE'!$I$7:$N$31,6,FALSE)," ")))</f>
        <v xml:space="preserve"> </v>
      </c>
      <c r="L34" s="126"/>
      <c r="M34" s="125" t="str">
        <f>IF(ISERROR(IF('EINGABE und ABFRAGE'!$E$6&gt;0,VLOOKUP(M32,'EINGABE und ABFRAGE'!$I$7:$N$31,6,FALSE)," "))," ",(IF('EINGABE und ABFRAGE'!$E$6&gt;0,VLOOKUP(M32,'EINGABE und ABFRAGE'!$I$7:$N$31,6,FALSE)," ")))</f>
        <v xml:space="preserve"> </v>
      </c>
      <c r="N34" s="126"/>
      <c r="O34" s="125" t="str">
        <f>IF(ISERROR(IF('EINGABE und ABFRAGE'!$E$6&gt;0,VLOOKUP(O32,'EINGABE und ABFRAGE'!$I$7:$N$31,6,FALSE)," "))," ",(IF('EINGABE und ABFRAGE'!$E$6&gt;0,VLOOKUP(O32,'EINGABE und ABFRAGE'!$I$7:$N$31,6,FALSE)," ")))</f>
        <v xml:space="preserve"> </v>
      </c>
      <c r="P34" s="126"/>
      <c r="Q34" s="125" t="str">
        <f>IF(ISERROR(IF('EINGABE und ABFRAGE'!$E$6&gt;0,VLOOKUP(Q32,'EINGABE und ABFRAGE'!$I$7:$N$31,6,FALSE)," "))," ",(IF('EINGABE und ABFRAGE'!$E$6&gt;0,VLOOKUP(Q32,'EINGABE und ABFRAGE'!$I$7:$N$31,6,FALSE)," ")))</f>
        <v xml:space="preserve"> </v>
      </c>
      <c r="R34" s="126"/>
      <c r="S34" s="125" t="str">
        <f>IF(ISERROR(IF('EINGABE und ABFRAGE'!$E$6&gt;0,VLOOKUP(S32,'EINGABE und ABFRAGE'!$I$7:$N$31,6,FALSE)," "))," ",(IF('EINGABE und ABFRAGE'!$E$6&gt;0,VLOOKUP(S32,'EINGABE und ABFRAGE'!$I$7:$N$31,6,FALSE)," ")))</f>
        <v xml:space="preserve"> </v>
      </c>
      <c r="T34" s="126"/>
      <c r="U34" s="125" t="str">
        <f>IF(ISERROR(IF('EINGABE und ABFRAGE'!$E$6&gt;0,VLOOKUP(U32,'EINGABE und ABFRAGE'!$I$7:$N$31,6,FALSE)," "))," ",(IF('EINGABE und ABFRAGE'!$E$6&gt;0,VLOOKUP(U32,'EINGABE und ABFRAGE'!$I$7:$N$31,6,FALSE)," ")))</f>
        <v>Muttertag</v>
      </c>
      <c r="V34" s="126"/>
      <c r="W34" s="125" t="str">
        <f>IF(ISERROR(IF('EINGABE und ABFRAGE'!$E$6&gt;0,VLOOKUP(W32,'EINGABE und ABFRAGE'!$I$7:$N$31,6,FALSE)," "))," ",(IF('EINGABE und ABFRAGE'!$E$6&gt;0,VLOOKUP(W32,'EINGABE und ABFRAGE'!$I$7:$N$31,6,FALSE)," ")))</f>
        <v xml:space="preserve"> </v>
      </c>
      <c r="X34" s="126"/>
      <c r="Y34" s="125" t="str">
        <f>IF(ISERROR(IF('EINGABE und ABFRAGE'!$E$6&gt;0,VLOOKUP(Y32,'EINGABE und ABFRAGE'!$I$7:$N$31,6,FALSE)," "))," ",(IF('EINGABE und ABFRAGE'!$E$6&gt;0,VLOOKUP(Y32,'EINGABE und ABFRAGE'!$I$7:$N$31,6,FALSE)," ")))</f>
        <v xml:space="preserve"> </v>
      </c>
      <c r="Z34" s="126"/>
      <c r="AA34" s="125" t="str">
        <f>IF(ISERROR(IF('EINGABE und ABFRAGE'!$E$6&gt;0,VLOOKUP(AA32,'EINGABE und ABFRAGE'!$I$7:$N$31,6,FALSE)," "))," ",(IF('EINGABE und ABFRAGE'!$E$6&gt;0,VLOOKUP(AA32,'EINGABE und ABFRAGE'!$I$7:$N$31,6,FALSE)," ")))</f>
        <v xml:space="preserve"> </v>
      </c>
      <c r="AB34" s="126"/>
      <c r="AC34" s="125" t="str">
        <f>IF(ISERROR(IF('EINGABE und ABFRAGE'!$E$6&gt;0,VLOOKUP(AC32,'EINGABE und ABFRAGE'!$I$7:$N$31,6,FALSE)," "))," ",(IF('EINGABE und ABFRAGE'!$E$6&gt;0,VLOOKUP(AC32,'EINGABE und ABFRAGE'!$I$7:$N$31,6,FALSE)," ")))</f>
        <v>Ch.Himmelf.</v>
      </c>
      <c r="AD34" s="126"/>
      <c r="AE34" s="125" t="str">
        <f>IF(ISERROR(IF('EINGABE und ABFRAGE'!$E$6&gt;0,VLOOKUP(AE32,'EINGABE und ABFRAGE'!$I$7:$N$31,6,FALSE)," "))," ",(IF('EINGABE und ABFRAGE'!$E$6&gt;0,VLOOKUP(AE32,'EINGABE und ABFRAGE'!$I$7:$N$31,6,FALSE)," ")))</f>
        <v xml:space="preserve"> </v>
      </c>
      <c r="AF34" s="126"/>
      <c r="AG34" s="125" t="str">
        <f>IF(ISERROR(IF('EINGABE und ABFRAGE'!$E$6&gt;0,VLOOKUP(AG32,'EINGABE und ABFRAGE'!$I$7:$N$31,6,FALSE)," "))," ",(IF('EINGABE und ABFRAGE'!$E$6&gt;0,VLOOKUP(AG32,'EINGABE und ABFRAGE'!$I$7:$N$31,6,FALSE)," ")))</f>
        <v xml:space="preserve"> </v>
      </c>
      <c r="AH34" s="126"/>
      <c r="AI34" s="125" t="str">
        <f>IF(ISERROR(IF('EINGABE und ABFRAGE'!$E$6&gt;0,VLOOKUP(AI32,'EINGABE und ABFRAGE'!$I$7:$N$31,6,FALSE)," "))," ",(IF('EINGABE und ABFRAGE'!$E$6&gt;0,VLOOKUP(AI32,'EINGABE und ABFRAGE'!$I$7:$N$31,6,FALSE)," ")))</f>
        <v xml:space="preserve"> </v>
      </c>
      <c r="AJ34" s="126"/>
      <c r="AK34" s="125" t="str">
        <f>IF(ISERROR(IF('EINGABE und ABFRAGE'!$E$6&gt;0,VLOOKUP(AK32,'EINGABE und ABFRAGE'!$I$7:$N$31,6,FALSE)," "))," ",(IF('EINGABE und ABFRAGE'!$E$6&gt;0,VLOOKUP(AK32,'EINGABE und ABFRAGE'!$I$7:$N$31,6,FALSE)," ")))</f>
        <v xml:space="preserve"> </v>
      </c>
      <c r="AL34" s="126"/>
      <c r="AM34" s="125" t="str">
        <f>IF(ISERROR(IF('EINGABE und ABFRAGE'!$E$6&gt;0,VLOOKUP(AM32,'EINGABE und ABFRAGE'!$I$7:$N$31,6,FALSE)," "))," ",(IF('EINGABE und ABFRAGE'!$E$6&gt;0,VLOOKUP(AM32,'EINGABE und ABFRAGE'!$I$7:$N$31,6,FALSE)," ")))</f>
        <v xml:space="preserve"> </v>
      </c>
      <c r="AN34" s="126"/>
      <c r="AO34" s="125" t="str">
        <f>IF(ISERROR(IF('EINGABE und ABFRAGE'!$E$6&gt;0,VLOOKUP(AO32,'EINGABE und ABFRAGE'!$I$7:$N$31,6,FALSE)," "))," ",(IF('EINGABE und ABFRAGE'!$E$6&gt;0,VLOOKUP(AO32,'EINGABE und ABFRAGE'!$I$7:$N$31,6,FALSE)," ")))</f>
        <v xml:space="preserve"> </v>
      </c>
      <c r="AP34" s="126"/>
      <c r="AQ34" s="125" t="str">
        <f>IF(ISERROR(IF('EINGABE und ABFRAGE'!$E$6&gt;0,VLOOKUP(AQ32,'EINGABE und ABFRAGE'!$I$7:$N$31,6,FALSE)," "))," ",(IF('EINGABE und ABFRAGE'!$E$6&gt;0,VLOOKUP(AQ32,'EINGABE und ABFRAGE'!$I$7:$N$31,6,FALSE)," ")))</f>
        <v xml:space="preserve"> </v>
      </c>
      <c r="AR34" s="126"/>
      <c r="AS34" s="125" t="str">
        <f>IF(ISERROR(IF('EINGABE und ABFRAGE'!$E$6&gt;0,VLOOKUP(AS32,'EINGABE und ABFRAGE'!$I$7:$N$31,6,FALSE)," "))," ",(IF('EINGABE und ABFRAGE'!$E$6&gt;0,VLOOKUP(AS32,'EINGABE und ABFRAGE'!$I$7:$N$31,6,FALSE)," ")))</f>
        <v xml:space="preserve"> </v>
      </c>
      <c r="AT34" s="126"/>
      <c r="AU34" s="125" t="str">
        <f>IF(ISERROR(IF('EINGABE und ABFRAGE'!$E$6&gt;0,VLOOKUP(AU32,'EINGABE und ABFRAGE'!$I$7:$N$31,6,FALSE)," "))," ",(IF('EINGABE und ABFRAGE'!$E$6&gt;0,VLOOKUP(AU32,'EINGABE und ABFRAGE'!$I$7:$N$31,6,FALSE)," ")))</f>
        <v xml:space="preserve"> </v>
      </c>
      <c r="AV34" s="126"/>
      <c r="AW34" s="125" t="str">
        <f>IF(ISERROR(IF('EINGABE und ABFRAGE'!$E$6&gt;0,VLOOKUP(AW32,'EINGABE und ABFRAGE'!$I$7:$N$31,6,FALSE)," "))," ",(IF('EINGABE und ABFRAGE'!$E$6&gt;0,VLOOKUP(AW32,'EINGABE und ABFRAGE'!$I$7:$N$31,6,FALSE)," ")))</f>
        <v>Pfingstso.</v>
      </c>
      <c r="AX34" s="126"/>
      <c r="AY34" s="125" t="str">
        <f>IF(ISERROR(IF('EINGABE und ABFRAGE'!$E$6&gt;0,VLOOKUP(AY32,'EINGABE und ABFRAGE'!$I$7:$N$31,6,FALSE)," "))," ",(IF('EINGABE und ABFRAGE'!$E$6&gt;0,VLOOKUP(AY32,'EINGABE und ABFRAGE'!$I$7:$N$31,6,FALSE)," ")))</f>
        <v>Pfingstmo.</v>
      </c>
      <c r="AZ34" s="126"/>
      <c r="BA34" s="125" t="str">
        <f>IF(ISERROR(IF('EINGABE und ABFRAGE'!$E$6&gt;0,VLOOKUP(BA32,'EINGABE und ABFRAGE'!$I$7:$N$31,6,FALSE)," "))," ",(IF('EINGABE und ABFRAGE'!$E$6&gt;0,VLOOKUP(BA32,'EINGABE und ABFRAGE'!$I$7:$N$31,6,FALSE)," ")))</f>
        <v xml:space="preserve"> </v>
      </c>
      <c r="BB34" s="126"/>
      <c r="BC34" s="125" t="str">
        <f>IF(ISERROR(IF('EINGABE und ABFRAGE'!$E$6&gt;0,VLOOKUP(BC32,'EINGABE und ABFRAGE'!$I$7:$N$31,6,FALSE)," "))," ",(IF('EINGABE und ABFRAGE'!$E$6&gt;0,VLOOKUP(BC32,'EINGABE und ABFRAGE'!$I$7:$N$31,6,FALSE)," ")))</f>
        <v xml:space="preserve"> </v>
      </c>
      <c r="BD34" s="126"/>
      <c r="BE34" s="125" t="str">
        <f>IF(ISERROR(IF('EINGABE und ABFRAGE'!$E$6&gt;0,VLOOKUP(BE32,'EINGABE und ABFRAGE'!$I$7:$N$31,6,FALSE)," "))," ",(IF('EINGABE und ABFRAGE'!$E$6&gt;0,VLOOKUP(BE32,'EINGABE und ABFRAGE'!$I$7:$N$31,6,FALSE)," ")))</f>
        <v xml:space="preserve"> </v>
      </c>
      <c r="BF34" s="126"/>
      <c r="BG34" s="125" t="str">
        <f>IF(ISERROR(IF('EINGABE und ABFRAGE'!$E$6&gt;0,VLOOKUP(BG32,'EINGABE und ABFRAGE'!$I$7:$N$31,6,FALSE)," "))," ",(IF('EINGABE und ABFRAGE'!$E$6&gt;0,VLOOKUP(BG32,'EINGABE und ABFRAGE'!$I$7:$N$31,6,FALSE)," ")))</f>
        <v xml:space="preserve"> </v>
      </c>
      <c r="BH34" s="126"/>
      <c r="BI34" s="233" t="s">
        <v>526</v>
      </c>
      <c r="BJ34" s="234"/>
      <c r="BK34" s="234"/>
      <c r="BL34" s="235"/>
    </row>
    <row r="35" spans="1:64" ht="12.75" customHeight="1" x14ac:dyDescent="0.15">
      <c r="A35" s="247"/>
      <c r="B35" s="248"/>
      <c r="C35" s="166"/>
      <c r="D35" s="108"/>
      <c r="E35" s="125"/>
      <c r="F35" s="126"/>
      <c r="G35" s="125"/>
      <c r="H35" s="126"/>
      <c r="I35" s="125"/>
      <c r="J35" s="126"/>
      <c r="K35" s="125"/>
      <c r="L35" s="126"/>
      <c r="M35" s="125"/>
      <c r="N35" s="126"/>
      <c r="O35" s="125"/>
      <c r="P35" s="126"/>
      <c r="Q35" s="125"/>
      <c r="R35" s="126"/>
      <c r="S35" s="125"/>
      <c r="T35" s="126"/>
      <c r="U35" s="125"/>
      <c r="V35" s="126"/>
      <c r="W35" s="125"/>
      <c r="X35" s="126"/>
      <c r="Y35" s="125"/>
      <c r="Z35" s="126"/>
      <c r="AA35" s="125"/>
      <c r="AB35" s="126"/>
      <c r="AC35" s="125"/>
      <c r="AD35" s="126"/>
      <c r="AE35" s="125"/>
      <c r="AF35" s="126"/>
      <c r="AG35" s="125"/>
      <c r="AH35" s="126"/>
      <c r="AI35" s="125"/>
      <c r="AJ35" s="126"/>
      <c r="AK35" s="125"/>
      <c r="AL35" s="126"/>
      <c r="AM35" s="125"/>
      <c r="AN35" s="126"/>
      <c r="AO35" s="125"/>
      <c r="AP35" s="126"/>
      <c r="AQ35" s="125"/>
      <c r="AR35" s="126"/>
      <c r="AS35" s="125"/>
      <c r="AT35" s="126"/>
      <c r="AU35" s="125"/>
      <c r="AV35" s="126"/>
      <c r="AW35" s="125"/>
      <c r="AX35" s="126"/>
      <c r="AY35" s="125"/>
      <c r="AZ35" s="126"/>
      <c r="BA35" s="125"/>
      <c r="BB35" s="126"/>
      <c r="BC35" s="125"/>
      <c r="BD35" s="126"/>
      <c r="BE35" s="125"/>
      <c r="BF35" s="126"/>
      <c r="BG35" s="125"/>
      <c r="BH35" s="126"/>
      <c r="BI35" s="125"/>
      <c r="BJ35" s="126"/>
      <c r="BK35" s="125"/>
      <c r="BL35" s="150"/>
    </row>
    <row r="36" spans="1:64" ht="12.75" customHeight="1" x14ac:dyDescent="0.15">
      <c r="A36" s="77"/>
      <c r="B36" s="47"/>
      <c r="C36" s="166"/>
      <c r="D36" s="108"/>
      <c r="E36" s="125"/>
      <c r="F36" s="126"/>
      <c r="G36" s="125"/>
      <c r="H36" s="126"/>
      <c r="I36" s="125"/>
      <c r="J36" s="126"/>
      <c r="K36" s="125"/>
      <c r="L36" s="126"/>
      <c r="M36" s="125"/>
      <c r="N36" s="126"/>
      <c r="O36" s="125"/>
      <c r="P36" s="126"/>
      <c r="Q36" s="125"/>
      <c r="R36" s="126"/>
      <c r="S36" s="125"/>
      <c r="T36" s="126"/>
      <c r="U36" s="125"/>
      <c r="V36" s="126"/>
      <c r="W36" s="125"/>
      <c r="X36" s="126"/>
      <c r="Y36" s="125"/>
      <c r="Z36" s="126"/>
      <c r="AA36" s="125"/>
      <c r="AB36" s="126"/>
      <c r="AC36" s="125"/>
      <c r="AD36" s="126"/>
      <c r="AE36" s="125"/>
      <c r="AF36" s="126"/>
      <c r="AG36" s="125"/>
      <c r="AH36" s="126"/>
      <c r="AI36" s="125"/>
      <c r="AJ36" s="126"/>
      <c r="AK36" s="125"/>
      <c r="AL36" s="126"/>
      <c r="AM36" s="125"/>
      <c r="AN36" s="126"/>
      <c r="AO36" s="125"/>
      <c r="AP36" s="126"/>
      <c r="AQ36" s="125"/>
      <c r="AR36" s="126"/>
      <c r="AS36" s="125"/>
      <c r="AT36" s="126"/>
      <c r="AU36" s="125"/>
      <c r="AV36" s="126"/>
      <c r="AW36" s="125"/>
      <c r="AX36" s="126"/>
      <c r="AY36" s="125"/>
      <c r="AZ36" s="126"/>
      <c r="BA36" s="125"/>
      <c r="BB36" s="126"/>
      <c r="BC36" s="125"/>
      <c r="BD36" s="126"/>
      <c r="BE36" s="125"/>
      <c r="BF36" s="126"/>
      <c r="BG36" s="125"/>
      <c r="BH36" s="126"/>
      <c r="BI36" s="125"/>
      <c r="BJ36" s="126"/>
      <c r="BK36" s="125"/>
      <c r="BL36" s="150"/>
    </row>
    <row r="37" spans="1:64" ht="12.75" customHeight="1" thickBot="1" x14ac:dyDescent="0.2">
      <c r="A37" s="79"/>
      <c r="B37" s="100"/>
      <c r="C37" s="167"/>
      <c r="D37" s="110"/>
      <c r="E37" s="127"/>
      <c r="F37" s="128"/>
      <c r="G37" s="127"/>
      <c r="H37" s="128"/>
      <c r="I37" s="127"/>
      <c r="J37" s="128"/>
      <c r="K37" s="127"/>
      <c r="L37" s="128"/>
      <c r="M37" s="127"/>
      <c r="N37" s="128"/>
      <c r="O37" s="127"/>
      <c r="P37" s="128"/>
      <c r="Q37" s="127"/>
      <c r="R37" s="128"/>
      <c r="S37" s="127"/>
      <c r="T37" s="128"/>
      <c r="U37" s="127"/>
      <c r="V37" s="128"/>
      <c r="W37" s="127"/>
      <c r="X37" s="128"/>
      <c r="Y37" s="127"/>
      <c r="Z37" s="128"/>
      <c r="AA37" s="127"/>
      <c r="AB37" s="128"/>
      <c r="AC37" s="127"/>
      <c r="AD37" s="128"/>
      <c r="AE37" s="127"/>
      <c r="AF37" s="128"/>
      <c r="AG37" s="127"/>
      <c r="AH37" s="128"/>
      <c r="AI37" s="127"/>
      <c r="AJ37" s="128"/>
      <c r="AK37" s="127"/>
      <c r="AL37" s="128"/>
      <c r="AM37" s="127"/>
      <c r="AN37" s="128"/>
      <c r="AO37" s="127"/>
      <c r="AP37" s="128"/>
      <c r="AQ37" s="127"/>
      <c r="AR37" s="128"/>
      <c r="AS37" s="127"/>
      <c r="AT37" s="128"/>
      <c r="AU37" s="127"/>
      <c r="AV37" s="128"/>
      <c r="AW37" s="127"/>
      <c r="AX37" s="128"/>
      <c r="AY37" s="127"/>
      <c r="AZ37" s="128"/>
      <c r="BA37" s="127"/>
      <c r="BB37" s="128"/>
      <c r="BC37" s="127"/>
      <c r="BD37" s="128"/>
      <c r="BE37" s="127"/>
      <c r="BF37" s="128"/>
      <c r="BG37" s="127"/>
      <c r="BH37" s="128"/>
      <c r="BI37" s="127"/>
      <c r="BJ37" s="128"/>
      <c r="BK37" s="127"/>
      <c r="BL37" s="151"/>
    </row>
    <row r="38" spans="1:64" ht="12.75" hidden="1" customHeight="1" thickTop="1" thickBot="1" x14ac:dyDescent="0.2">
      <c r="A38" s="77"/>
      <c r="B38" s="47"/>
      <c r="C38" s="145">
        <f>WEEKDAY(C39)</f>
        <v>2</v>
      </c>
      <c r="D38"/>
      <c r="E38">
        <f>WEEKDAY(E39)</f>
        <v>3</v>
      </c>
      <c r="F38"/>
      <c r="G38">
        <f>WEEKDAY(G39)</f>
        <v>4</v>
      </c>
      <c r="H38"/>
      <c r="I38">
        <f>WEEKDAY(I39)</f>
        <v>5</v>
      </c>
      <c r="J38"/>
      <c r="K38">
        <f>WEEKDAY(K39)</f>
        <v>6</v>
      </c>
      <c r="L38"/>
      <c r="M38">
        <f>WEEKDAY(M39)</f>
        <v>7</v>
      </c>
      <c r="N38"/>
      <c r="O38">
        <f>WEEKDAY(O39)</f>
        <v>1</v>
      </c>
      <c r="P38"/>
      <c r="Q38">
        <f>WEEKDAY(Q39)</f>
        <v>2</v>
      </c>
      <c r="R38"/>
      <c r="S38">
        <f>WEEKDAY(S39)</f>
        <v>3</v>
      </c>
      <c r="T38"/>
      <c r="U38">
        <f>WEEKDAY(U39)</f>
        <v>4</v>
      </c>
      <c r="V38"/>
      <c r="W38">
        <f>WEEKDAY(W39)</f>
        <v>5</v>
      </c>
      <c r="X38"/>
      <c r="Y38">
        <f>WEEKDAY(Y39)</f>
        <v>6</v>
      </c>
      <c r="Z38"/>
      <c r="AA38">
        <f>WEEKDAY(AA39)</f>
        <v>7</v>
      </c>
      <c r="AB38"/>
      <c r="AC38">
        <f>WEEKDAY(AC39)</f>
        <v>1</v>
      </c>
      <c r="AD38"/>
      <c r="AE38">
        <f>WEEKDAY(AE39)</f>
        <v>2</v>
      </c>
      <c r="AF38"/>
      <c r="AG38">
        <f>WEEKDAY(AG39)</f>
        <v>3</v>
      </c>
      <c r="AH38"/>
      <c r="AI38">
        <f>WEEKDAY(AI39)</f>
        <v>4</v>
      </c>
      <c r="AJ38"/>
      <c r="AK38">
        <f>WEEKDAY(AK39)</f>
        <v>5</v>
      </c>
      <c r="AL38"/>
      <c r="AM38">
        <f>WEEKDAY(AM39)</f>
        <v>6</v>
      </c>
      <c r="AN38"/>
      <c r="AO38">
        <f>WEEKDAY(AO39)</f>
        <v>7</v>
      </c>
      <c r="AP38"/>
      <c r="AQ38">
        <f>WEEKDAY(AQ39)</f>
        <v>1</v>
      </c>
      <c r="AR38"/>
      <c r="AS38">
        <f>WEEKDAY(AS39)</f>
        <v>2</v>
      </c>
      <c r="AT38"/>
      <c r="AU38">
        <f>WEEKDAY(AU39)</f>
        <v>3</v>
      </c>
      <c r="AV38"/>
      <c r="AW38">
        <f>WEEKDAY(AW39)</f>
        <v>4</v>
      </c>
      <c r="AX38"/>
      <c r="AY38">
        <f>WEEKDAY(AY39)</f>
        <v>5</v>
      </c>
      <c r="AZ38"/>
      <c r="BA38">
        <f>WEEKDAY(BA39)</f>
        <v>6</v>
      </c>
      <c r="BB38"/>
      <c r="BC38">
        <f>WEEKDAY(BC39)</f>
        <v>7</v>
      </c>
      <c r="BD38"/>
      <c r="BE38">
        <f>WEEKDAY(BE39)</f>
        <v>1</v>
      </c>
      <c r="BF38"/>
      <c r="BG38">
        <f>WEEKDAY(BG39)</f>
        <v>2</v>
      </c>
      <c r="BH38"/>
      <c r="BI38">
        <f>WEEKDAY(BI39)</f>
        <v>3</v>
      </c>
      <c r="BJ38"/>
      <c r="BK38"/>
      <c r="BL38" s="146"/>
    </row>
    <row r="39" spans="1:64" s="75" customFormat="1" ht="12.75" customHeight="1" thickTop="1" x14ac:dyDescent="0.15">
      <c r="A39" s="74"/>
      <c r="B39" s="124" t="s">
        <v>479</v>
      </c>
      <c r="C39" s="168">
        <f>IF($E$1&lt;&gt;" ",BK32+1," ")</f>
        <v>46174</v>
      </c>
      <c r="D39" s="112" t="s">
        <v>402</v>
      </c>
      <c r="E39" s="111">
        <f>IF($E$1&lt;&gt;" ",C39+1," ")</f>
        <v>46175</v>
      </c>
      <c r="F39" s="112" t="s">
        <v>403</v>
      </c>
      <c r="G39" s="111">
        <f>IF($E$1&lt;&gt;" ",E39+1," ")</f>
        <v>46176</v>
      </c>
      <c r="H39" s="112" t="s">
        <v>404</v>
      </c>
      <c r="I39" s="111">
        <f>IF($E$1&lt;&gt;" ",G39+1," ")</f>
        <v>46177</v>
      </c>
      <c r="J39" s="112" t="s">
        <v>405</v>
      </c>
      <c r="K39" s="111">
        <f>IF($E$1&lt;&gt;" ",I39+1," ")</f>
        <v>46178</v>
      </c>
      <c r="L39" s="112" t="s">
        <v>406</v>
      </c>
      <c r="M39" s="111">
        <f>IF($E$1&lt;&gt;" ",K39+1," ")</f>
        <v>46179</v>
      </c>
      <c r="N39" s="112" t="s">
        <v>407</v>
      </c>
      <c r="O39" s="111">
        <f>IF($E$1&lt;&gt;" ",M39+1," ")</f>
        <v>46180</v>
      </c>
      <c r="P39" s="112" t="s">
        <v>408</v>
      </c>
      <c r="Q39" s="111">
        <f>IF($E$1&lt;&gt;" ",O39+1," ")</f>
        <v>46181</v>
      </c>
      <c r="R39" s="112" t="s">
        <v>409</v>
      </c>
      <c r="S39" s="111">
        <f>IF($E$1&lt;&gt;" ",Q39+1," ")</f>
        <v>46182</v>
      </c>
      <c r="T39" s="112" t="s">
        <v>410</v>
      </c>
      <c r="U39" s="111">
        <f>IF($E$1&lt;&gt;" ",S39+1," ")</f>
        <v>46183</v>
      </c>
      <c r="V39" s="112" t="s">
        <v>411</v>
      </c>
      <c r="W39" s="111">
        <f>IF($E$1&lt;&gt;" ",U39+1," ")</f>
        <v>46184</v>
      </c>
      <c r="X39" s="112" t="s">
        <v>412</v>
      </c>
      <c r="Y39" s="111">
        <f>IF($E$1&lt;&gt;" ",W39+1," ")</f>
        <v>46185</v>
      </c>
      <c r="Z39" s="112" t="s">
        <v>413</v>
      </c>
      <c r="AA39" s="111">
        <f>IF($E$1&lt;&gt;" ",Y39+1," ")</f>
        <v>46186</v>
      </c>
      <c r="AB39" s="112" t="s">
        <v>414</v>
      </c>
      <c r="AC39" s="111">
        <f>IF($E$1&lt;&gt;" ",AA39+1," ")</f>
        <v>46187</v>
      </c>
      <c r="AD39" s="112" t="s">
        <v>415</v>
      </c>
      <c r="AE39" s="111">
        <f>IF($E$1&lt;&gt;" ",AC39+1," ")</f>
        <v>46188</v>
      </c>
      <c r="AF39" s="112" t="s">
        <v>416</v>
      </c>
      <c r="AG39" s="111">
        <f>IF($E$1&lt;&gt;" ",AE39+1," ")</f>
        <v>46189</v>
      </c>
      <c r="AH39" s="112" t="s">
        <v>417</v>
      </c>
      <c r="AI39" s="111">
        <f>IF($E$1&lt;&gt;" ",AG39+1," ")</f>
        <v>46190</v>
      </c>
      <c r="AJ39" s="112" t="s">
        <v>418</v>
      </c>
      <c r="AK39" s="111">
        <f>IF($E$1&lt;&gt;" ",AI39+1," ")</f>
        <v>46191</v>
      </c>
      <c r="AL39" s="112" t="s">
        <v>419</v>
      </c>
      <c r="AM39" s="111">
        <f>IF($E$1&lt;&gt;" ",AK39+1," ")</f>
        <v>46192</v>
      </c>
      <c r="AN39" s="112" t="s">
        <v>420</v>
      </c>
      <c r="AO39" s="111">
        <f>IF($E$1&lt;&gt;" ",AM39+1," ")</f>
        <v>46193</v>
      </c>
      <c r="AP39" s="112" t="s">
        <v>421</v>
      </c>
      <c r="AQ39" s="111">
        <f>IF($E$1&lt;&gt;" ",AO39+1," ")</f>
        <v>46194</v>
      </c>
      <c r="AR39" s="112" t="s">
        <v>422</v>
      </c>
      <c r="AS39" s="111">
        <f>IF($E$1&lt;&gt;" ",AQ39+1," ")</f>
        <v>46195</v>
      </c>
      <c r="AT39" s="112" t="s">
        <v>423</v>
      </c>
      <c r="AU39" s="111">
        <f>IF($E$1&lt;&gt;" ",AS39+1," ")</f>
        <v>46196</v>
      </c>
      <c r="AV39" s="112" t="s">
        <v>424</v>
      </c>
      <c r="AW39" s="111">
        <f>IF($E$1&lt;&gt;" ",AU39+1," ")</f>
        <v>46197</v>
      </c>
      <c r="AX39" s="112" t="s">
        <v>425</v>
      </c>
      <c r="AY39" s="111">
        <f>IF($E$1&lt;&gt;" ",AW39+1," ")</f>
        <v>46198</v>
      </c>
      <c r="AZ39" s="112" t="s">
        <v>426</v>
      </c>
      <c r="BA39" s="111">
        <f>IF($E$1&lt;&gt;" ",AY39+1," ")</f>
        <v>46199</v>
      </c>
      <c r="BB39" s="112" t="s">
        <v>427</v>
      </c>
      <c r="BC39" s="111">
        <f>IF($E$1&lt;&gt;" ",BA39+1," ")</f>
        <v>46200</v>
      </c>
      <c r="BD39" s="112" t="s">
        <v>428</v>
      </c>
      <c r="BE39" s="111">
        <f>IF($E$1&lt;&gt;" ",BC39+1," ")</f>
        <v>46201</v>
      </c>
      <c r="BF39" s="112" t="s">
        <v>429</v>
      </c>
      <c r="BG39" s="111">
        <f>IF($E$1&lt;&gt;" ",BE39+1," ")</f>
        <v>46202</v>
      </c>
      <c r="BH39" s="112" t="s">
        <v>430</v>
      </c>
      <c r="BI39" s="111">
        <f>IF($E$1&lt;&gt;" ",BG39+1," ")</f>
        <v>46203</v>
      </c>
      <c r="BJ39" s="112" t="s">
        <v>431</v>
      </c>
      <c r="BK39"/>
      <c r="BL39" s="146"/>
    </row>
    <row r="40" spans="1:64" s="80" customFormat="1" ht="12.75" customHeight="1" x14ac:dyDescent="0.15">
      <c r="A40" s="181"/>
      <c r="B40" s="180" t="s">
        <v>480</v>
      </c>
      <c r="C40" s="169">
        <f>IF(ISERROR(VLOOKUP(C39,Berechnung!$O:$S,5,FALSE))," ",(VLOOKUP(C39,Berechnung!$O:$S,5,FALSE)))</f>
        <v>23</v>
      </c>
      <c r="D40" s="114"/>
      <c r="E40" s="129" t="str">
        <f>IF(ISERROR(VLOOKUP(E39,Berechnung!$O:$S,5,FALSE))," ",(VLOOKUP(E39,Berechnung!$O:$S,5,FALSE)))</f>
        <v xml:space="preserve"> </v>
      </c>
      <c r="F40" s="114"/>
      <c r="G40" s="129" t="str">
        <f>IF(ISERROR(VLOOKUP(G39,Berechnung!$O:$S,5,FALSE))," ",(VLOOKUP(G39,Berechnung!$O:$S,5,FALSE)))</f>
        <v xml:space="preserve"> </v>
      </c>
      <c r="H40" s="114"/>
      <c r="I40" s="129" t="str">
        <f>IF(ISERROR(VLOOKUP(I39,Berechnung!$O:$S,5,FALSE))," ",(VLOOKUP(I39,Berechnung!$O:$S,5,FALSE)))</f>
        <v xml:space="preserve"> </v>
      </c>
      <c r="J40" s="114"/>
      <c r="K40" s="129" t="str">
        <f>IF(ISERROR(VLOOKUP(K39,Berechnung!$O:$S,5,FALSE))," ",(VLOOKUP(K39,Berechnung!$O:$S,5,FALSE)))</f>
        <v xml:space="preserve"> </v>
      </c>
      <c r="L40" s="114"/>
      <c r="M40" s="129" t="str">
        <f>IF(ISERROR(VLOOKUP(M39,Berechnung!$O:$S,5,FALSE))," ",(VLOOKUP(M39,Berechnung!$O:$S,5,FALSE)))</f>
        <v xml:space="preserve"> </v>
      </c>
      <c r="N40" s="114"/>
      <c r="O40" s="129" t="str">
        <f>IF(ISERROR(VLOOKUP(O39,Berechnung!$O:$S,5,FALSE))," ",(VLOOKUP(O39,Berechnung!$O:$S,5,FALSE)))</f>
        <v xml:space="preserve"> </v>
      </c>
      <c r="P40" s="114"/>
      <c r="Q40" s="129">
        <f>IF(ISERROR(VLOOKUP(Q39,Berechnung!$O:$S,5,FALSE))," ",(VLOOKUP(Q39,Berechnung!$O:$S,5,FALSE)))</f>
        <v>24</v>
      </c>
      <c r="R40" s="114"/>
      <c r="S40" s="129" t="str">
        <f>IF(ISERROR(VLOOKUP(S39,Berechnung!$O:$S,5,FALSE))," ",(VLOOKUP(S39,Berechnung!$O:$S,5,FALSE)))</f>
        <v xml:space="preserve"> </v>
      </c>
      <c r="T40" s="114"/>
      <c r="U40" s="129" t="str">
        <f>IF(ISERROR(VLOOKUP(U39,Berechnung!$O:$S,5,FALSE))," ",(VLOOKUP(U39,Berechnung!$O:$S,5,FALSE)))</f>
        <v xml:space="preserve"> </v>
      </c>
      <c r="V40" s="114"/>
      <c r="W40" s="129" t="str">
        <f>IF(ISERROR(VLOOKUP(W39,Berechnung!$O:$S,5,FALSE))," ",(VLOOKUP(W39,Berechnung!$O:$S,5,FALSE)))</f>
        <v xml:space="preserve"> </v>
      </c>
      <c r="X40" s="114"/>
      <c r="Y40" s="228" t="s">
        <v>511</v>
      </c>
      <c r="Z40" s="229"/>
      <c r="AA40" s="207"/>
      <c r="AB40" s="207"/>
      <c r="AC40" s="207"/>
      <c r="AD40" s="208"/>
      <c r="AE40" s="129">
        <f>IF(ISERROR(VLOOKUP(AE39,Berechnung!$O:$S,5,FALSE))," ",(VLOOKUP(AE39,Berechnung!$O:$S,5,FALSE)))</f>
        <v>25</v>
      </c>
      <c r="AF40" s="114"/>
      <c r="AG40" s="129" t="str">
        <f>IF(ISERROR(VLOOKUP(AG39,Berechnung!$O:$S,5,FALSE))," ",(VLOOKUP(AG39,Berechnung!$O:$S,5,FALSE)))</f>
        <v xml:space="preserve"> </v>
      </c>
      <c r="AH40" s="114"/>
      <c r="AI40" s="129" t="str">
        <f>IF(ISERROR(VLOOKUP(AI39,Berechnung!$O:$S,5,FALSE))," ",(VLOOKUP(AI39,Berechnung!$O:$S,5,FALSE)))</f>
        <v xml:space="preserve"> </v>
      </c>
      <c r="AJ40" s="114"/>
      <c r="AK40" s="129" t="str">
        <f>IF(ISERROR(VLOOKUP(AK39,Berechnung!$O:$S,5,FALSE))," ",(VLOOKUP(AK39,Berechnung!$O:$S,5,FALSE)))</f>
        <v xml:space="preserve"> </v>
      </c>
      <c r="AL40" s="114"/>
      <c r="AM40" s="129" t="str">
        <f>IF(ISERROR(VLOOKUP(AM39,Berechnung!$O:$S,5,FALSE))," ",(VLOOKUP(AM39,Berechnung!$O:$S,5,FALSE)))</f>
        <v xml:space="preserve"> </v>
      </c>
      <c r="AN40" s="114"/>
      <c r="AO40" s="201" t="s">
        <v>508</v>
      </c>
      <c r="AP40" s="202"/>
      <c r="AQ40" s="203"/>
      <c r="AR40" s="204"/>
      <c r="AS40" s="129">
        <f>IF(ISERROR(VLOOKUP(AS39,Berechnung!$O:$S,5,FALSE))," ",(VLOOKUP(AS39,Berechnung!$O:$S,5,FALSE)))</f>
        <v>26</v>
      </c>
      <c r="AT40" s="114"/>
      <c r="AU40" s="129" t="str">
        <f>IF(ISERROR(VLOOKUP(AU39,Berechnung!$O:$S,5,FALSE))," ",(VLOOKUP(AU39,Berechnung!$O:$S,5,FALSE)))</f>
        <v xml:space="preserve"> </v>
      </c>
      <c r="AV40" s="114"/>
      <c r="AW40" s="129" t="str">
        <f>IF(ISERROR(VLOOKUP(AW39,Berechnung!$O:$S,5,FALSE))," ",(VLOOKUP(AW39,Berechnung!$O:$S,5,FALSE)))</f>
        <v xml:space="preserve"> </v>
      </c>
      <c r="AX40" s="114"/>
      <c r="AY40" s="129" t="str">
        <f>IF(ISERROR(VLOOKUP(AY39,Berechnung!$O:$S,5,FALSE))," ",(VLOOKUP(AY39,Berechnung!$O:$S,5,FALSE)))</f>
        <v xml:space="preserve"> </v>
      </c>
      <c r="AZ40" s="114"/>
      <c r="BA40" s="228" t="s">
        <v>512</v>
      </c>
      <c r="BB40" s="229"/>
      <c r="BC40" s="207"/>
      <c r="BD40" s="207"/>
      <c r="BE40" s="207"/>
      <c r="BF40" s="208"/>
      <c r="BG40" s="129">
        <f>IF(ISERROR(VLOOKUP(BG39,Berechnung!$O:$S,5,FALSE))," ",(VLOOKUP(BG39,Berechnung!$O:$S,5,FALSE)))</f>
        <v>27</v>
      </c>
      <c r="BH40" s="114"/>
      <c r="BI40" s="129" t="str">
        <f>IF(ISERROR(VLOOKUP(BI39,Berechnung!$O:$S,5,FALSE))," ",(VLOOKUP(BI39,Berechnung!$O:$S,5,FALSE)))</f>
        <v xml:space="preserve"> </v>
      </c>
      <c r="BJ40" s="114"/>
      <c r="BK40"/>
      <c r="BL40" s="146"/>
    </row>
    <row r="41" spans="1:64" ht="12.75" customHeight="1" x14ac:dyDescent="0.15">
      <c r="A41" s="247" t="s">
        <v>475</v>
      </c>
      <c r="B41" s="248"/>
      <c r="C41" s="173" t="str">
        <f>IF(ISERROR(IF('EINGABE und ABFRAGE'!$E$6&gt;0,VLOOKUP(C39,'EINGABE und ABFRAGE'!$I$7:$N$31,6,FALSE)," "))," ",(IF('EINGABE und ABFRAGE'!$E$6&gt;0,VLOOKUP(C39,'EINGABE und ABFRAGE'!$I$7:$N$31,6,FALSE)," ")))</f>
        <v xml:space="preserve"> </v>
      </c>
      <c r="D41" s="126"/>
      <c r="E41" s="125" t="str">
        <f>IF(ISERROR(IF('EINGABE und ABFRAGE'!$E$6&gt;0,VLOOKUP(E39,'EINGABE und ABFRAGE'!$I$7:$N$31,6,FALSE)," "))," ",(IF('EINGABE und ABFRAGE'!$E$6&gt;0,VLOOKUP(E39,'EINGABE und ABFRAGE'!$I$7:$N$31,6,FALSE)," ")))</f>
        <v xml:space="preserve"> </v>
      </c>
      <c r="F41" s="126"/>
      <c r="G41" s="125" t="str">
        <f>IF(ISERROR(IF('EINGABE und ABFRAGE'!$E$6&gt;0,VLOOKUP(G39,'EINGABE und ABFRAGE'!$I$7:$N$31,6,FALSE)," "))," ",(IF('EINGABE und ABFRAGE'!$E$6&gt;0,VLOOKUP(G39,'EINGABE und ABFRAGE'!$I$7:$N$31,6,FALSE)," ")))</f>
        <v xml:space="preserve"> </v>
      </c>
      <c r="H41" s="126"/>
      <c r="I41" s="125" t="str">
        <f>IF(ISERROR(IF('EINGABE und ABFRAGE'!$E$6&gt;0,VLOOKUP(I39,'EINGABE und ABFRAGE'!$I$7:$N$31,6,FALSE)," "))," ",(IF('EINGABE und ABFRAGE'!$E$6&gt;0,VLOOKUP(I39,'EINGABE und ABFRAGE'!$I$7:$N$31,6,FALSE)," ")))</f>
        <v>Fronleichnam</v>
      </c>
      <c r="J41" s="126"/>
      <c r="K41" s="125" t="str">
        <f>IF(ISERROR(IF('EINGABE und ABFRAGE'!$E$6&gt;0,VLOOKUP(K39,'EINGABE und ABFRAGE'!$I$7:$N$31,6,FALSE)," "))," ",(IF('EINGABE und ABFRAGE'!$E$6&gt;0,VLOOKUP(K39,'EINGABE und ABFRAGE'!$I$7:$N$31,6,FALSE)," ")))</f>
        <v xml:space="preserve"> </v>
      </c>
      <c r="L41" s="126"/>
      <c r="M41" s="125" t="str">
        <f>IF(ISERROR(IF('EINGABE und ABFRAGE'!$E$6&gt;0,VLOOKUP(M39,'EINGABE und ABFRAGE'!$I$7:$N$31,6,FALSE)," "))," ",(IF('EINGABE und ABFRAGE'!$E$6&gt;0,VLOOKUP(M39,'EINGABE und ABFRAGE'!$I$7:$N$31,6,FALSE)," ")))</f>
        <v xml:space="preserve"> </v>
      </c>
      <c r="N41" s="126"/>
      <c r="O41" s="125" t="str">
        <f>IF(ISERROR(IF('EINGABE und ABFRAGE'!$E$6&gt;0,VLOOKUP(O39,'EINGABE und ABFRAGE'!$I$7:$N$31,6,FALSE)," "))," ",(IF('EINGABE und ABFRAGE'!$E$6&gt;0,VLOOKUP(O39,'EINGABE und ABFRAGE'!$I$7:$N$31,6,FALSE)," ")))</f>
        <v xml:space="preserve"> </v>
      </c>
      <c r="P41" s="126"/>
      <c r="Q41" s="125" t="str">
        <f>IF(ISERROR(IF('EINGABE und ABFRAGE'!$E$6&gt;0,VLOOKUP(Q39,'EINGABE und ABFRAGE'!$I$7:$N$31,6,FALSE)," "))," ",(IF('EINGABE und ABFRAGE'!$E$6&gt;0,VLOOKUP(Q39,'EINGABE und ABFRAGE'!$I$7:$N$31,6,FALSE)," ")))</f>
        <v xml:space="preserve"> </v>
      </c>
      <c r="R41" s="126"/>
      <c r="S41" s="125" t="str">
        <f>IF(ISERROR(IF('EINGABE und ABFRAGE'!$E$6&gt;0,VLOOKUP(S39,'EINGABE und ABFRAGE'!$I$7:$N$31,6,FALSE)," "))," ",(IF('EINGABE und ABFRAGE'!$E$6&gt;0,VLOOKUP(S39,'EINGABE und ABFRAGE'!$I$7:$N$31,6,FALSE)," ")))</f>
        <v xml:space="preserve"> </v>
      </c>
      <c r="T41" s="126"/>
      <c r="U41" s="209" t="s">
        <v>525</v>
      </c>
      <c r="V41" s="210"/>
      <c r="W41" s="210"/>
      <c r="X41" s="210"/>
      <c r="Y41" s="210"/>
      <c r="Z41" s="210"/>
      <c r="AA41" s="210"/>
      <c r="AB41" s="210"/>
      <c r="AC41" s="210"/>
      <c r="AD41" s="210"/>
      <c r="AE41" s="210"/>
      <c r="AF41" s="210"/>
      <c r="AG41" s="210"/>
      <c r="AH41" s="210"/>
      <c r="AI41" s="210"/>
      <c r="AJ41" s="210"/>
      <c r="AK41" s="210"/>
      <c r="AL41" s="210"/>
      <c r="AM41" s="210"/>
      <c r="AN41" s="210"/>
      <c r="AO41" s="210"/>
      <c r="AP41" s="211"/>
      <c r="AQ41" s="125" t="str">
        <f>IF(ISERROR(IF('EINGABE und ABFRAGE'!$E$6&gt;0,VLOOKUP(AQ39,'EINGABE und ABFRAGE'!$I$7:$N$31,6,FALSE)," "))," ",(IF('EINGABE und ABFRAGE'!$E$6&gt;0,VLOOKUP(AQ39,'EINGABE und ABFRAGE'!$I$7:$N$31,6,FALSE)," ")))</f>
        <v xml:space="preserve"> </v>
      </c>
      <c r="AR41" s="126"/>
      <c r="AS41" s="125" t="str">
        <f>IF(ISERROR(IF('EINGABE und ABFRAGE'!$E$6&gt;0,VLOOKUP(AS39,'EINGABE und ABFRAGE'!$I$7:$N$31,6,FALSE)," "))," ",(IF('EINGABE und ABFRAGE'!$E$6&gt;0,VLOOKUP(AS39,'EINGABE und ABFRAGE'!$I$7:$N$31,6,FALSE)," ")))</f>
        <v xml:space="preserve"> </v>
      </c>
      <c r="AT41" s="126"/>
      <c r="AU41" s="125" t="str">
        <f>IF(ISERROR(IF('EINGABE und ABFRAGE'!$E$6&gt;0,VLOOKUP(AU39,'EINGABE und ABFRAGE'!$I$7:$N$31,6,FALSE)," "))," ",(IF('EINGABE und ABFRAGE'!$E$6&gt;0,VLOOKUP(AU39,'EINGABE und ABFRAGE'!$I$7:$N$31,6,FALSE)," ")))</f>
        <v xml:space="preserve"> </v>
      </c>
      <c r="AV41" s="126"/>
      <c r="AW41" s="125" t="str">
        <f>IF(ISERROR(IF('EINGABE und ABFRAGE'!$E$6&gt;0,VLOOKUP(AW39,'EINGABE und ABFRAGE'!$I$7:$N$31,6,FALSE)," "))," ",(IF('EINGABE und ABFRAGE'!$E$6&gt;0,VLOOKUP(AW39,'EINGABE und ABFRAGE'!$I$7:$N$31,6,FALSE)," ")))</f>
        <v xml:space="preserve"> </v>
      </c>
      <c r="AX41" s="126"/>
      <c r="AY41" s="125" t="str">
        <f>IF(ISERROR(IF('EINGABE und ABFRAGE'!$E$6&gt;0,VLOOKUP(AY39,'EINGABE und ABFRAGE'!$I$7:$N$31,6,FALSE)," "))," ",(IF('EINGABE und ABFRAGE'!$E$6&gt;0,VLOOKUP(AY39,'EINGABE und ABFRAGE'!$I$7:$N$31,6,FALSE)," ")))</f>
        <v xml:space="preserve"> </v>
      </c>
      <c r="AZ41" s="126"/>
      <c r="BA41" s="125" t="str">
        <f>IF(ISERROR(IF('EINGABE und ABFRAGE'!$E$6&gt;0,VLOOKUP(BA39,'EINGABE und ABFRAGE'!$I$7:$N$31,6,FALSE)," "))," ",(IF('EINGABE und ABFRAGE'!$E$6&gt;0,VLOOKUP(BA39,'EINGABE und ABFRAGE'!$I$7:$N$31,6,FALSE)," ")))</f>
        <v xml:space="preserve"> </v>
      </c>
      <c r="BB41" s="126"/>
      <c r="BC41" s="125" t="str">
        <f>IF(ISERROR(IF('EINGABE und ABFRAGE'!$E$6&gt;0,VLOOKUP(BC39,'EINGABE und ABFRAGE'!$I$7:$N$31,6,FALSE)," "))," ",(IF('EINGABE und ABFRAGE'!$E$6&gt;0,VLOOKUP(BC39,'EINGABE und ABFRAGE'!$I$7:$N$31,6,FALSE)," ")))</f>
        <v xml:space="preserve"> </v>
      </c>
      <c r="BD41" s="126"/>
      <c r="BE41" s="125" t="str">
        <f>IF(ISERROR(IF('EINGABE und ABFRAGE'!$E$6&gt;0,VLOOKUP(BE39,'EINGABE und ABFRAGE'!$I$7:$N$31,6,FALSE)," "))," ",(IF('EINGABE und ABFRAGE'!$E$6&gt;0,VLOOKUP(BE39,'EINGABE und ABFRAGE'!$I$7:$N$31,6,FALSE)," ")))</f>
        <v xml:space="preserve"> </v>
      </c>
      <c r="BF41" s="126"/>
      <c r="BG41" s="125" t="str">
        <f>IF(ISERROR(IF('EINGABE und ABFRAGE'!$E$6&gt;0,VLOOKUP(BG39,'EINGABE und ABFRAGE'!$I$7:$N$31,6,FALSE)," "))," ",(IF('EINGABE und ABFRAGE'!$E$6&gt;0,VLOOKUP(BG39,'EINGABE und ABFRAGE'!$I$7:$N$31,6,FALSE)," ")))</f>
        <v xml:space="preserve"> </v>
      </c>
      <c r="BH41" s="126"/>
      <c r="BI41" s="125" t="str">
        <f>IF(ISERROR(IF('EINGABE und ABFRAGE'!$E$6&gt;0,VLOOKUP(BI39,'EINGABE und ABFRAGE'!$I$7:$N$31,6,FALSE)," "))," ",(IF('EINGABE und ABFRAGE'!$E$6&gt;0,VLOOKUP(BI39,'EINGABE und ABFRAGE'!$I$7:$N$31,6,FALSE)," ")))</f>
        <v xml:space="preserve"> </v>
      </c>
      <c r="BJ41" s="126"/>
      <c r="BK41"/>
      <c r="BL41" s="146"/>
    </row>
    <row r="42" spans="1:64" ht="12.75" customHeight="1" x14ac:dyDescent="0.15">
      <c r="A42" s="247"/>
      <c r="B42" s="248"/>
      <c r="C42" s="173"/>
      <c r="D42" s="126"/>
      <c r="E42" s="125"/>
      <c r="F42" s="126"/>
      <c r="G42" s="125"/>
      <c r="H42" s="126"/>
      <c r="I42" s="125"/>
      <c r="J42" s="126"/>
      <c r="K42" s="125"/>
      <c r="L42" s="126"/>
      <c r="M42" s="125"/>
      <c r="N42" s="126"/>
      <c r="O42" s="125"/>
      <c r="P42" s="126"/>
      <c r="Q42" s="125"/>
      <c r="R42" s="126"/>
      <c r="S42" s="125"/>
      <c r="T42" s="126"/>
      <c r="U42" s="125"/>
      <c r="V42" s="126"/>
      <c r="W42" s="125"/>
      <c r="X42" s="126"/>
      <c r="Y42" s="125"/>
      <c r="Z42" s="126"/>
      <c r="AA42" s="125"/>
      <c r="AB42" s="126"/>
      <c r="AC42" s="125"/>
      <c r="AD42" s="126"/>
      <c r="AE42" s="125"/>
      <c r="AF42" s="126"/>
      <c r="AG42" s="125"/>
      <c r="AH42" s="126"/>
      <c r="AI42" s="125"/>
      <c r="AJ42" s="126"/>
      <c r="AK42" s="125"/>
      <c r="AL42" s="126"/>
      <c r="AM42" s="125"/>
      <c r="AN42" s="126"/>
      <c r="AO42" s="236" t="s">
        <v>529</v>
      </c>
      <c r="AP42" s="237"/>
      <c r="AQ42" s="238"/>
      <c r="AR42" s="239"/>
      <c r="AS42" s="125"/>
      <c r="AT42" s="126"/>
      <c r="AU42" s="125"/>
      <c r="AV42" s="126"/>
      <c r="AW42" s="125"/>
      <c r="AX42" s="126"/>
      <c r="AY42" s="125"/>
      <c r="AZ42" s="126"/>
      <c r="BA42" s="125"/>
      <c r="BB42" s="126"/>
      <c r="BC42" s="125"/>
      <c r="BD42" s="126"/>
      <c r="BE42" s="125"/>
      <c r="BF42" s="126"/>
      <c r="BG42" s="125"/>
      <c r="BH42" s="126"/>
      <c r="BI42" s="125"/>
      <c r="BJ42" s="126"/>
      <c r="BK42"/>
      <c r="BL42" s="146"/>
    </row>
    <row r="43" spans="1:64" ht="12.75" customHeight="1" x14ac:dyDescent="0.15">
      <c r="A43" s="77"/>
      <c r="B43" s="47"/>
      <c r="C43" s="173"/>
      <c r="D43" s="126"/>
      <c r="E43" s="125"/>
      <c r="F43" s="126"/>
      <c r="G43" s="125"/>
      <c r="H43" s="126"/>
      <c r="I43" s="125"/>
      <c r="J43" s="126"/>
      <c r="K43" s="125"/>
      <c r="L43" s="126"/>
      <c r="M43" s="125"/>
      <c r="N43" s="126"/>
      <c r="O43" s="125"/>
      <c r="P43" s="126"/>
      <c r="Q43" s="125"/>
      <c r="R43" s="126"/>
      <c r="S43" s="125"/>
      <c r="T43" s="126"/>
      <c r="U43" s="125"/>
      <c r="V43" s="126"/>
      <c r="W43" s="125"/>
      <c r="X43" s="126"/>
      <c r="Y43" s="125"/>
      <c r="Z43" s="126"/>
      <c r="AA43" s="125"/>
      <c r="AB43" s="126"/>
      <c r="AC43" s="125"/>
      <c r="AD43" s="126"/>
      <c r="AE43" s="125"/>
      <c r="AF43" s="126"/>
      <c r="AG43" s="125"/>
      <c r="AH43" s="126"/>
      <c r="AI43" s="125"/>
      <c r="AJ43" s="126"/>
      <c r="AK43" s="125"/>
      <c r="AL43" s="126"/>
      <c r="AM43" s="125"/>
      <c r="AN43" s="126"/>
      <c r="AO43" s="125"/>
      <c r="AP43" s="126"/>
      <c r="AQ43" s="125"/>
      <c r="AR43" s="126"/>
      <c r="AS43" s="125"/>
      <c r="AT43" s="126"/>
      <c r="AU43" s="125"/>
      <c r="AV43" s="126"/>
      <c r="AW43" s="125"/>
      <c r="AX43" s="126"/>
      <c r="AY43" s="125"/>
      <c r="AZ43" s="126"/>
      <c r="BA43" s="125"/>
      <c r="BB43" s="126"/>
      <c r="BC43" s="125"/>
      <c r="BD43" s="126"/>
      <c r="BE43" s="125"/>
      <c r="BF43" s="126"/>
      <c r="BG43" s="125"/>
      <c r="BH43" s="126"/>
      <c r="BI43" s="125"/>
      <c r="BJ43" s="126"/>
      <c r="BK43"/>
      <c r="BL43" s="146"/>
    </row>
    <row r="44" spans="1:64" ht="12.75" customHeight="1" thickBot="1" x14ac:dyDescent="0.2">
      <c r="A44" s="79"/>
      <c r="B44" s="100"/>
      <c r="C44" s="174"/>
      <c r="D44" s="128"/>
      <c r="E44" s="127"/>
      <c r="F44" s="128"/>
      <c r="G44" s="127"/>
      <c r="H44" s="128"/>
      <c r="I44" s="127"/>
      <c r="J44" s="128"/>
      <c r="K44" s="127"/>
      <c r="L44" s="128"/>
      <c r="M44" s="127"/>
      <c r="N44" s="128"/>
      <c r="O44" s="127"/>
      <c r="P44" s="128"/>
      <c r="Q44" s="127"/>
      <c r="R44" s="128"/>
      <c r="S44" s="127"/>
      <c r="T44" s="128"/>
      <c r="U44" s="127"/>
      <c r="V44" s="128"/>
      <c r="W44" s="127"/>
      <c r="X44" s="128"/>
      <c r="Y44" s="127"/>
      <c r="Z44" s="128"/>
      <c r="AA44" s="127"/>
      <c r="AB44" s="128"/>
      <c r="AC44" s="127"/>
      <c r="AD44" s="128"/>
      <c r="AE44" s="127"/>
      <c r="AF44" s="128"/>
      <c r="AG44" s="127"/>
      <c r="AH44" s="128"/>
      <c r="AI44" s="127"/>
      <c r="AJ44" s="128"/>
      <c r="AK44" s="127"/>
      <c r="AL44" s="128"/>
      <c r="AM44" s="127"/>
      <c r="AN44" s="128"/>
      <c r="AO44" s="127"/>
      <c r="AP44" s="128"/>
      <c r="AQ44" s="127"/>
      <c r="AR44" s="128"/>
      <c r="AS44" s="127"/>
      <c r="AT44" s="128"/>
      <c r="AU44" s="127"/>
      <c r="AV44" s="128"/>
      <c r="AW44" s="127"/>
      <c r="AX44" s="128"/>
      <c r="AY44" s="127"/>
      <c r="AZ44" s="128"/>
      <c r="BA44" s="127"/>
      <c r="BB44" s="128"/>
      <c r="BC44" s="127"/>
      <c r="BD44" s="128"/>
      <c r="BE44" s="127"/>
      <c r="BF44" s="128"/>
      <c r="BG44" s="127"/>
      <c r="BH44" s="128"/>
      <c r="BI44" s="127"/>
      <c r="BJ44" s="128"/>
      <c r="BK44"/>
      <c r="BL44" s="146"/>
    </row>
    <row r="45" spans="1:64" ht="12.75" hidden="1" customHeight="1" thickTop="1" thickBot="1" x14ac:dyDescent="0.2">
      <c r="A45" s="77"/>
      <c r="B45" s="47"/>
      <c r="C45" s="145">
        <f>WEEKDAY(C46)</f>
        <v>4</v>
      </c>
      <c r="D45"/>
      <c r="E45">
        <f>WEEKDAY(E46)</f>
        <v>5</v>
      </c>
      <c r="F45"/>
      <c r="G45">
        <f>WEEKDAY(G46)</f>
        <v>6</v>
      </c>
      <c r="H45"/>
      <c r="I45">
        <f>WEEKDAY(I46)</f>
        <v>7</v>
      </c>
      <c r="J45"/>
      <c r="K45">
        <f>WEEKDAY(K46)</f>
        <v>1</v>
      </c>
      <c r="L45"/>
      <c r="M45">
        <f>WEEKDAY(M46)</f>
        <v>2</v>
      </c>
      <c r="N45"/>
      <c r="O45">
        <f>WEEKDAY(O46)</f>
        <v>3</v>
      </c>
      <c r="P45"/>
      <c r="Q45">
        <f>WEEKDAY(Q46)</f>
        <v>4</v>
      </c>
      <c r="R45"/>
      <c r="S45">
        <f>WEEKDAY(S46)</f>
        <v>5</v>
      </c>
      <c r="T45"/>
      <c r="U45">
        <f>WEEKDAY(U46)</f>
        <v>6</v>
      </c>
      <c r="V45"/>
      <c r="W45">
        <f>WEEKDAY(W46)</f>
        <v>7</v>
      </c>
      <c r="X45"/>
      <c r="Y45">
        <f>WEEKDAY(Y46)</f>
        <v>1</v>
      </c>
      <c r="Z45"/>
      <c r="AA45">
        <f>WEEKDAY(AA46)</f>
        <v>2</v>
      </c>
      <c r="AB45"/>
      <c r="AC45">
        <f>WEEKDAY(AC46)</f>
        <v>3</v>
      </c>
      <c r="AD45"/>
      <c r="AE45">
        <f>WEEKDAY(AE46)</f>
        <v>4</v>
      </c>
      <c r="AF45"/>
      <c r="AG45">
        <f>WEEKDAY(AG46)</f>
        <v>5</v>
      </c>
      <c r="AH45"/>
      <c r="AI45">
        <f>WEEKDAY(AI46)</f>
        <v>6</v>
      </c>
      <c r="AJ45"/>
      <c r="AK45">
        <f>WEEKDAY(AK46)</f>
        <v>7</v>
      </c>
      <c r="AL45"/>
      <c r="AM45">
        <f>WEEKDAY(AM46)</f>
        <v>1</v>
      </c>
      <c r="AN45"/>
      <c r="AO45">
        <f>WEEKDAY(AO46)</f>
        <v>2</v>
      </c>
      <c r="AP45"/>
      <c r="AQ45">
        <f>WEEKDAY(AQ46)</f>
        <v>3</v>
      </c>
      <c r="AR45"/>
      <c r="AS45">
        <f>WEEKDAY(AS46)</f>
        <v>4</v>
      </c>
      <c r="AT45"/>
      <c r="AU45">
        <f>WEEKDAY(AU46)</f>
        <v>5</v>
      </c>
      <c r="AV45"/>
      <c r="AW45">
        <f>WEEKDAY(AW46)</f>
        <v>6</v>
      </c>
      <c r="AX45"/>
      <c r="AY45">
        <f>WEEKDAY(AY46)</f>
        <v>7</v>
      </c>
      <c r="AZ45"/>
      <c r="BA45">
        <f>WEEKDAY(BA46)</f>
        <v>1</v>
      </c>
      <c r="BB45"/>
      <c r="BC45">
        <f>WEEKDAY(BC46)</f>
        <v>2</v>
      </c>
      <c r="BD45"/>
      <c r="BE45">
        <f>WEEKDAY(BE46)</f>
        <v>3</v>
      </c>
      <c r="BF45"/>
      <c r="BG45">
        <f>WEEKDAY(BG46)</f>
        <v>4</v>
      </c>
      <c r="BH45"/>
      <c r="BI45">
        <f>WEEKDAY(BI46)</f>
        <v>5</v>
      </c>
      <c r="BJ45"/>
      <c r="BK45">
        <f>WEEKDAY(BK46)</f>
        <v>6</v>
      </c>
      <c r="BL45" s="146"/>
    </row>
    <row r="46" spans="1:64" s="75" customFormat="1" ht="12.75" customHeight="1" thickTop="1" x14ac:dyDescent="0.15">
      <c r="A46" s="182"/>
      <c r="B46" s="124" t="s">
        <v>479</v>
      </c>
      <c r="C46" s="168">
        <f>IF($E$1&lt;&gt;" ",BI39+1," ")</f>
        <v>46204</v>
      </c>
      <c r="D46" s="112" t="s">
        <v>402</v>
      </c>
      <c r="E46" s="111">
        <f>IF($E$1&lt;&gt;" ",C46+1," ")</f>
        <v>46205</v>
      </c>
      <c r="F46" s="112" t="s">
        <v>403</v>
      </c>
      <c r="G46" s="111">
        <f>IF($E$1&lt;&gt;" ",E46+1," ")</f>
        <v>46206</v>
      </c>
      <c r="H46" s="112" t="s">
        <v>404</v>
      </c>
      <c r="I46" s="111">
        <f>IF($E$1&lt;&gt;" ",G46+1," ")</f>
        <v>46207</v>
      </c>
      <c r="J46" s="112" t="s">
        <v>405</v>
      </c>
      <c r="K46" s="111">
        <f>IF($E$1&lt;&gt;" ",I46+1," ")</f>
        <v>46208</v>
      </c>
      <c r="L46" s="112" t="s">
        <v>406</v>
      </c>
      <c r="M46" s="111">
        <f>IF($E$1&lt;&gt;" ",K46+1," ")</f>
        <v>46209</v>
      </c>
      <c r="N46" s="112" t="s">
        <v>407</v>
      </c>
      <c r="O46" s="111">
        <f>IF($E$1&lt;&gt;" ",M46+1," ")</f>
        <v>46210</v>
      </c>
      <c r="P46" s="112" t="s">
        <v>408</v>
      </c>
      <c r="Q46" s="111">
        <f>IF($E$1&lt;&gt;" ",O46+1," ")</f>
        <v>46211</v>
      </c>
      <c r="R46" s="112" t="s">
        <v>409</v>
      </c>
      <c r="S46" s="111">
        <f>IF($E$1&lt;&gt;" ",Q46+1," ")</f>
        <v>46212</v>
      </c>
      <c r="T46" s="112" t="s">
        <v>410</v>
      </c>
      <c r="U46" s="111">
        <f>IF($E$1&lt;&gt;" ",S46+1," ")</f>
        <v>46213</v>
      </c>
      <c r="V46" s="112" t="s">
        <v>411</v>
      </c>
      <c r="W46" s="111">
        <f>IF($E$1&lt;&gt;" ",U46+1," ")</f>
        <v>46214</v>
      </c>
      <c r="X46" s="112" t="s">
        <v>412</v>
      </c>
      <c r="Y46" s="111">
        <f>IF($E$1&lt;&gt;" ",W46+1," ")</f>
        <v>46215</v>
      </c>
      <c r="Z46" s="112" t="s">
        <v>413</v>
      </c>
      <c r="AA46" s="111">
        <f>IF($E$1&lt;&gt;" ",Y46+1," ")</f>
        <v>46216</v>
      </c>
      <c r="AB46" s="112" t="s">
        <v>414</v>
      </c>
      <c r="AC46" s="111">
        <f>IF($E$1&lt;&gt;" ",AA46+1," ")</f>
        <v>46217</v>
      </c>
      <c r="AD46" s="112" t="s">
        <v>415</v>
      </c>
      <c r="AE46" s="111">
        <f>IF($E$1&lt;&gt;" ",AC46+1," ")</f>
        <v>46218</v>
      </c>
      <c r="AF46" s="112" t="s">
        <v>416</v>
      </c>
      <c r="AG46" s="111">
        <f>IF($E$1&lt;&gt;" ",AE46+1," ")</f>
        <v>46219</v>
      </c>
      <c r="AH46" s="112" t="s">
        <v>417</v>
      </c>
      <c r="AI46" s="111">
        <f>IF($E$1&lt;&gt;" ",AG46+1," ")</f>
        <v>46220</v>
      </c>
      <c r="AJ46" s="112" t="s">
        <v>418</v>
      </c>
      <c r="AK46" s="111">
        <f>IF($E$1&lt;&gt;" ",AI46+1," ")</f>
        <v>46221</v>
      </c>
      <c r="AL46" s="112" t="s">
        <v>419</v>
      </c>
      <c r="AM46" s="111">
        <f>IF($E$1&lt;&gt;" ",AK46+1," ")</f>
        <v>46222</v>
      </c>
      <c r="AN46" s="112" t="s">
        <v>420</v>
      </c>
      <c r="AO46" s="111">
        <f>IF($E$1&lt;&gt;" ",AM46+1," ")</f>
        <v>46223</v>
      </c>
      <c r="AP46" s="112" t="s">
        <v>421</v>
      </c>
      <c r="AQ46" s="111">
        <f>IF($E$1&lt;&gt;" ",AO46+1," ")</f>
        <v>46224</v>
      </c>
      <c r="AR46" s="112" t="s">
        <v>422</v>
      </c>
      <c r="AS46" s="111">
        <f>IF($E$1&lt;&gt;" ",AQ46+1," ")</f>
        <v>46225</v>
      </c>
      <c r="AT46" s="112" t="s">
        <v>423</v>
      </c>
      <c r="AU46" s="111">
        <f>IF($E$1&lt;&gt;" ",AS46+1," ")</f>
        <v>46226</v>
      </c>
      <c r="AV46" s="112" t="s">
        <v>424</v>
      </c>
      <c r="AW46" s="111">
        <f>IF($E$1&lt;&gt;" ",AU46+1," ")</f>
        <v>46227</v>
      </c>
      <c r="AX46" s="112" t="s">
        <v>425</v>
      </c>
      <c r="AY46" s="111">
        <f>IF($E$1&lt;&gt;" ",AW46+1," ")</f>
        <v>46228</v>
      </c>
      <c r="AZ46" s="112" t="s">
        <v>426</v>
      </c>
      <c r="BA46" s="111">
        <f>IF($E$1&lt;&gt;" ",AY46+1," ")</f>
        <v>46229</v>
      </c>
      <c r="BB46" s="112" t="s">
        <v>427</v>
      </c>
      <c r="BC46" s="111">
        <f>IF($E$1&lt;&gt;" ",BA46+1," ")</f>
        <v>46230</v>
      </c>
      <c r="BD46" s="112" t="s">
        <v>428</v>
      </c>
      <c r="BE46" s="111">
        <f>IF($E$1&lt;&gt;" ",BC46+1," ")</f>
        <v>46231</v>
      </c>
      <c r="BF46" s="112" t="s">
        <v>429</v>
      </c>
      <c r="BG46" s="111">
        <f>IF($E$1&lt;&gt;" ",BE46+1," ")</f>
        <v>46232</v>
      </c>
      <c r="BH46" s="112" t="s">
        <v>430</v>
      </c>
      <c r="BI46" s="111">
        <f>IF($E$1&lt;&gt;" ",BG46+1," ")</f>
        <v>46233</v>
      </c>
      <c r="BJ46" s="112" t="s">
        <v>431</v>
      </c>
      <c r="BK46" s="111">
        <f>IF($E$1&lt;&gt;" ",BI46+1," ")</f>
        <v>46234</v>
      </c>
      <c r="BL46" s="149" t="s">
        <v>432</v>
      </c>
    </row>
    <row r="47" spans="1:64" s="131" customFormat="1" ht="12.75" customHeight="1" x14ac:dyDescent="0.15">
      <c r="A47" s="97"/>
      <c r="B47" s="180" t="s">
        <v>480</v>
      </c>
      <c r="C47" s="169" t="str">
        <f>IF(ISERROR(VLOOKUP(C46,Berechnung!$O:$S,5,FALSE))," ",(VLOOKUP(C46,Berechnung!$O:$S,5,FALSE)))</f>
        <v xml:space="preserve"> </v>
      </c>
      <c r="D47" s="130"/>
      <c r="E47" s="129" t="str">
        <f>IF(ISERROR(VLOOKUP(E46,Berechnung!$O:$S,5,FALSE))," ",(VLOOKUP(E46,Berechnung!$O:$S,5,FALSE)))</f>
        <v xml:space="preserve"> </v>
      </c>
      <c r="F47" s="130"/>
      <c r="G47" s="129" t="str">
        <f>IF(ISERROR(VLOOKUP(G46,Berechnung!$O:$S,5,FALSE))," ",(VLOOKUP(G46,Berechnung!$O:$S,5,FALSE)))</f>
        <v xml:space="preserve"> </v>
      </c>
      <c r="H47" s="130"/>
      <c r="I47" s="129" t="str">
        <f>IF(ISERROR(VLOOKUP(I46,Berechnung!$O:$S,5,FALSE))," ",(VLOOKUP(I46,Berechnung!$O:$S,5,FALSE)))</f>
        <v xml:space="preserve"> </v>
      </c>
      <c r="J47" s="130"/>
      <c r="K47" s="212" t="s">
        <v>516</v>
      </c>
      <c r="L47" s="213"/>
      <c r="M47" s="207"/>
      <c r="N47" s="207"/>
      <c r="O47" s="207"/>
      <c r="P47" s="208"/>
      <c r="Q47" s="129" t="str">
        <f>IF(ISERROR(VLOOKUP(Q46,Berechnung!$O:$S,5,FALSE))," ",(VLOOKUP(Q46,Berechnung!$O:$S,5,FALSE)))</f>
        <v xml:space="preserve"> </v>
      </c>
      <c r="R47" s="130"/>
      <c r="S47" s="201" t="s">
        <v>522</v>
      </c>
      <c r="T47" s="202"/>
      <c r="U47" s="203"/>
      <c r="V47" s="203"/>
      <c r="W47" s="205"/>
      <c r="X47" s="205"/>
      <c r="Y47" s="205"/>
      <c r="Z47" s="206"/>
      <c r="AA47" s="129">
        <f>IF(ISERROR(VLOOKUP(AA46,Berechnung!$O:$S,5,FALSE))," ",(VLOOKUP(AA46,Berechnung!$O:$S,5,FALSE)))</f>
        <v>29</v>
      </c>
      <c r="AB47" s="130"/>
      <c r="AC47" s="129" t="str">
        <f>IF(ISERROR(VLOOKUP(AC46,Berechnung!$O:$S,5,FALSE))," ",(VLOOKUP(AC46,Berechnung!$O:$S,5,FALSE)))</f>
        <v xml:space="preserve"> </v>
      </c>
      <c r="AD47" s="130"/>
      <c r="AE47" s="129" t="str">
        <f>IF(ISERROR(VLOOKUP(AE46,Berechnung!$O:$S,5,FALSE))," ",(VLOOKUP(AE46,Berechnung!$O:$S,5,FALSE)))</f>
        <v xml:space="preserve"> </v>
      </c>
      <c r="AF47" s="130"/>
      <c r="AG47" s="129" t="str">
        <f>IF(ISERROR(VLOOKUP(AG46,Berechnung!$O:$S,5,FALSE))," ",(VLOOKUP(AG46,Berechnung!$O:$S,5,FALSE)))</f>
        <v xml:space="preserve"> </v>
      </c>
      <c r="AH47" s="130"/>
      <c r="AI47" s="129" t="str">
        <f>IF(ISERROR(VLOOKUP(AI46,Berechnung!$O:$S,5,FALSE))," ",(VLOOKUP(AI46,Berechnung!$O:$S,5,FALSE)))</f>
        <v xml:space="preserve"> </v>
      </c>
      <c r="AJ47" s="130"/>
      <c r="AK47" s="129" t="str">
        <f>IF(ISERROR(VLOOKUP(AK46,Berechnung!$O:$S,5,FALSE))," ",(VLOOKUP(AK46,Berechnung!$O:$S,5,FALSE)))</f>
        <v xml:space="preserve"> </v>
      </c>
      <c r="AL47" s="130"/>
      <c r="AM47" s="129" t="str">
        <f>IF(ISERROR(VLOOKUP(AM46,Berechnung!$O:$S,5,FALSE))," ",(VLOOKUP(AM46,Berechnung!$O:$S,5,FALSE)))</f>
        <v xml:space="preserve"> </v>
      </c>
      <c r="AN47" s="130"/>
      <c r="AO47" s="129">
        <f>IF(ISERROR(VLOOKUP(AO46,Berechnung!$O:$S,5,FALSE))," ",(VLOOKUP(AO46,Berechnung!$O:$S,5,FALSE)))</f>
        <v>30</v>
      </c>
      <c r="AP47" s="130"/>
      <c r="AQ47" s="129" t="str">
        <f>IF(ISERROR(VLOOKUP(AQ46,Berechnung!$O:$S,5,FALSE))," ",(VLOOKUP(AQ46,Berechnung!$O:$S,5,FALSE)))</f>
        <v xml:space="preserve"> </v>
      </c>
      <c r="AR47" s="130"/>
      <c r="AS47" s="129" t="str">
        <f>IF(ISERROR(VLOOKUP(AS46,Berechnung!$O:$S,5,FALSE))," ",(VLOOKUP(AS46,Berechnung!$O:$S,5,FALSE)))</f>
        <v xml:space="preserve"> </v>
      </c>
      <c r="AT47" s="130"/>
      <c r="AU47" s="129" t="str">
        <f>IF(ISERROR(VLOOKUP(AU46,Berechnung!$O:$S,5,FALSE))," ",(VLOOKUP(AU46,Berechnung!$O:$S,5,FALSE)))</f>
        <v xml:space="preserve"> </v>
      </c>
      <c r="AV47" s="130"/>
      <c r="AW47" s="228" t="s">
        <v>513</v>
      </c>
      <c r="AX47" s="229"/>
      <c r="AY47" s="207"/>
      <c r="AZ47" s="207"/>
      <c r="BA47" s="207"/>
      <c r="BB47" s="208"/>
      <c r="BC47" s="129">
        <f>IF(ISERROR(VLOOKUP(BC46,Berechnung!$O:$S,5,FALSE))," ",(VLOOKUP(BC46,Berechnung!$O:$S,5,FALSE)))</f>
        <v>31</v>
      </c>
      <c r="BD47" s="130"/>
      <c r="BE47" s="129" t="str">
        <f>IF(ISERROR(VLOOKUP(BE46,Berechnung!$O:$S,5,FALSE))," ",(VLOOKUP(BE46,Berechnung!$O:$S,5,FALSE)))</f>
        <v xml:space="preserve"> </v>
      </c>
      <c r="BF47" s="130"/>
      <c r="BG47" s="129" t="str">
        <f>IF(ISERROR(VLOOKUP(BG46,Berechnung!$O:$S,5,FALSE))," ",(VLOOKUP(BG46,Berechnung!$O:$S,5,FALSE)))</f>
        <v xml:space="preserve"> </v>
      </c>
      <c r="BH47" s="130"/>
      <c r="BI47" s="129" t="str">
        <f>IF(ISERROR(VLOOKUP(BI46,Berechnung!$O:$S,5,FALSE))," ",(VLOOKUP(BI46,Berechnung!$O:$S,5,FALSE)))</f>
        <v xml:space="preserve"> </v>
      </c>
      <c r="BJ47" s="130"/>
      <c r="BK47" s="129" t="str">
        <f>IF(ISERROR(VLOOKUP(BK46,Berechnung!$O:$S,5,FALSE))," ",(VLOOKUP(BK46,Berechnung!$O:$S,5,FALSE)))</f>
        <v xml:space="preserve"> </v>
      </c>
      <c r="BL47" s="154"/>
    </row>
    <row r="48" spans="1:64" ht="12.75" customHeight="1" x14ac:dyDescent="0.15">
      <c r="A48" s="247" t="s">
        <v>476</v>
      </c>
      <c r="B48" s="248"/>
      <c r="C48" s="170" t="str">
        <f>IF(ISERROR(IF('EINGABE und ABFRAGE'!$E$6&gt;0,VLOOKUP(C46,'EINGABE und ABFRAGE'!$I$7:$N$31,6,FALSE)," "))," ",(IF('EINGABE und ABFRAGE'!$E$6&gt;0,VLOOKUP(C46,'EINGABE und ABFRAGE'!$I$7:$N$31,6,FALSE)," ")))</f>
        <v xml:space="preserve"> </v>
      </c>
      <c r="D48" s="114"/>
      <c r="E48" s="122" t="str">
        <f>IF(ISERROR(IF('EINGABE und ABFRAGE'!$E$6&gt;0,VLOOKUP(E46,'EINGABE und ABFRAGE'!$I$7:$N$31,6,FALSE)," "))," ",(IF('EINGABE und ABFRAGE'!$E$6&gt;0,VLOOKUP(E46,'EINGABE und ABFRAGE'!$I$7:$N$31,6,FALSE)," ")))</f>
        <v xml:space="preserve"> </v>
      </c>
      <c r="F48" s="114"/>
      <c r="G48" s="201" t="s">
        <v>523</v>
      </c>
      <c r="H48" s="202"/>
      <c r="I48" s="207"/>
      <c r="J48" s="207"/>
      <c r="K48" s="207"/>
      <c r="L48" s="208"/>
      <c r="M48" s="122" t="str">
        <f>IF(ISERROR(IF('EINGABE und ABFRAGE'!$E$6&gt;0,VLOOKUP(M46,'EINGABE und ABFRAGE'!$I$7:$N$31,6,FALSE)," "))," ",(IF('EINGABE und ABFRAGE'!$E$6&gt;0,VLOOKUP(M46,'EINGABE und ABFRAGE'!$I$7:$N$31,6,FALSE)," ")))</f>
        <v xml:space="preserve"> </v>
      </c>
      <c r="N48" s="114"/>
      <c r="O48" s="122" t="str">
        <f>IF(ISERROR(IF('EINGABE und ABFRAGE'!$E$6&gt;0,VLOOKUP(O46,'EINGABE und ABFRAGE'!$I$7:$N$31,6,FALSE)," "))," ",(IF('EINGABE und ABFRAGE'!$E$6&gt;0,VLOOKUP(O46,'EINGABE und ABFRAGE'!$I$7:$N$31,6,FALSE)," ")))</f>
        <v xml:space="preserve"> </v>
      </c>
      <c r="P48" s="114"/>
      <c r="Q48" s="122" t="str">
        <f>IF(ISERROR(IF('EINGABE und ABFRAGE'!$E$6&gt;0,VLOOKUP(Q46,'EINGABE und ABFRAGE'!$I$7:$N$31,6,FALSE)," "))," ",(IF('EINGABE und ABFRAGE'!$E$6&gt;0,VLOOKUP(Q46,'EINGABE und ABFRAGE'!$I$7:$N$31,6,FALSE)," ")))</f>
        <v xml:space="preserve"> </v>
      </c>
      <c r="R48" s="114"/>
      <c r="S48" s="122" t="str">
        <f>IF(ISERROR(IF('EINGABE und ABFRAGE'!$E$6&gt;0,VLOOKUP(S46,'EINGABE und ABFRAGE'!$I$7:$N$31,6,FALSE)," "))," ",(IF('EINGABE und ABFRAGE'!$E$6&gt;0,VLOOKUP(S46,'EINGABE und ABFRAGE'!$I$7:$N$31,6,FALSE)," ")))</f>
        <v xml:space="preserve"> </v>
      </c>
      <c r="T48" s="114"/>
      <c r="U48" s="122" t="str">
        <f>IF(ISERROR(IF('EINGABE und ABFRAGE'!$E$6&gt;0,VLOOKUP(U46,'EINGABE und ABFRAGE'!$I$7:$N$31,6,FALSE)," "))," ",(IF('EINGABE und ABFRAGE'!$E$6&gt;0,VLOOKUP(U46,'EINGABE und ABFRAGE'!$I$7:$N$31,6,FALSE)," ")))</f>
        <v xml:space="preserve"> </v>
      </c>
      <c r="V48" s="114"/>
      <c r="W48" s="122" t="str">
        <f>IF(ISERROR(IF('EINGABE und ABFRAGE'!$E$6&gt;0,VLOOKUP(W46,'EINGABE und ABFRAGE'!$I$7:$N$31,6,FALSE)," "))," ",(IF('EINGABE und ABFRAGE'!$E$6&gt;0,VLOOKUP(W46,'EINGABE und ABFRAGE'!$I$7:$N$31,6,FALSE)," ")))</f>
        <v xml:space="preserve"> </v>
      </c>
      <c r="X48" s="114"/>
      <c r="Y48" s="122" t="str">
        <f>IF(ISERROR(IF('EINGABE und ABFRAGE'!$E$6&gt;0,VLOOKUP(Y46,'EINGABE und ABFRAGE'!$I$7:$N$31,6,FALSE)," "))," ",(IF('EINGABE und ABFRAGE'!$E$6&gt;0,VLOOKUP(Y46,'EINGABE und ABFRAGE'!$I$7:$N$31,6,FALSE)," ")))</f>
        <v xml:space="preserve"> </v>
      </c>
      <c r="Z48" s="114"/>
      <c r="AA48" s="122" t="str">
        <f>IF(ISERROR(IF('EINGABE und ABFRAGE'!$E$6&gt;0,VLOOKUP(AA46,'EINGABE und ABFRAGE'!$I$7:$N$31,6,FALSE)," "))," ",(IF('EINGABE und ABFRAGE'!$E$6&gt;0,VLOOKUP(AA46,'EINGABE und ABFRAGE'!$I$7:$N$31,6,FALSE)," ")))</f>
        <v xml:space="preserve"> </v>
      </c>
      <c r="AB48" s="114"/>
      <c r="AC48" s="122" t="str">
        <f>IF(ISERROR(IF('EINGABE und ABFRAGE'!$E$6&gt;0,VLOOKUP(AC46,'EINGABE und ABFRAGE'!$I$7:$N$31,6,FALSE)," "))," ",(IF('EINGABE und ABFRAGE'!$E$6&gt;0,VLOOKUP(AC46,'EINGABE und ABFRAGE'!$I$7:$N$31,6,FALSE)," ")))</f>
        <v xml:space="preserve"> </v>
      </c>
      <c r="AD48" s="114"/>
      <c r="AE48" s="122" t="str">
        <f>IF(ISERROR(IF('EINGABE und ABFRAGE'!$E$6&gt;0,VLOOKUP(AE46,'EINGABE und ABFRAGE'!$I$7:$N$31,6,FALSE)," "))," ",(IF('EINGABE und ABFRAGE'!$E$6&gt;0,VLOOKUP(AE46,'EINGABE und ABFRAGE'!$I$7:$N$31,6,FALSE)," ")))</f>
        <v xml:space="preserve"> </v>
      </c>
      <c r="AF48" s="114"/>
      <c r="AG48" s="122" t="str">
        <f>IF(ISERROR(IF('EINGABE und ABFRAGE'!$E$6&gt;0,VLOOKUP(AG46,'EINGABE und ABFRAGE'!$I$7:$N$31,6,FALSE)," "))," ",(IF('EINGABE und ABFRAGE'!$E$6&gt;0,VLOOKUP(AG46,'EINGABE und ABFRAGE'!$I$7:$N$31,6,FALSE)," ")))</f>
        <v xml:space="preserve"> </v>
      </c>
      <c r="AH48" s="114"/>
      <c r="AI48" s="122" t="str">
        <f>IF(ISERROR(IF('EINGABE und ABFRAGE'!$E$6&gt;0,VLOOKUP(AI46,'EINGABE und ABFRAGE'!$I$7:$N$31,6,FALSE)," "))," ",(IF('EINGABE und ABFRAGE'!$E$6&gt;0,VLOOKUP(AI46,'EINGABE und ABFRAGE'!$I$7:$N$31,6,FALSE)," ")))</f>
        <v xml:space="preserve"> </v>
      </c>
      <c r="AJ48" s="114"/>
      <c r="AK48" s="122" t="str">
        <f>IF(ISERROR(IF('EINGABE und ABFRAGE'!$E$6&gt;0,VLOOKUP(AK46,'EINGABE und ABFRAGE'!$I$7:$N$31,6,FALSE)," "))," ",(IF('EINGABE und ABFRAGE'!$E$6&gt;0,VLOOKUP(AK46,'EINGABE und ABFRAGE'!$I$7:$N$31,6,FALSE)," ")))</f>
        <v xml:space="preserve"> </v>
      </c>
      <c r="AL48" s="114"/>
      <c r="AM48" s="122" t="str">
        <f>IF(ISERROR(IF('EINGABE und ABFRAGE'!$E$6&gt;0,VLOOKUP(AM46,'EINGABE und ABFRAGE'!$I$7:$N$31,6,FALSE)," "))," ",(IF('EINGABE und ABFRAGE'!$E$6&gt;0,VLOOKUP(AM46,'EINGABE und ABFRAGE'!$I$7:$N$31,6,FALSE)," ")))</f>
        <v xml:space="preserve"> </v>
      </c>
      <c r="AN48" s="114"/>
      <c r="AO48" s="122" t="str">
        <f>IF(ISERROR(IF('EINGABE und ABFRAGE'!$E$6&gt;0,VLOOKUP(AO46,'EINGABE und ABFRAGE'!$I$7:$N$31,6,FALSE)," "))," ",(IF('EINGABE und ABFRAGE'!$E$6&gt;0,VLOOKUP(AO46,'EINGABE und ABFRAGE'!$I$7:$N$31,6,FALSE)," ")))</f>
        <v xml:space="preserve"> </v>
      </c>
      <c r="AP48" s="114"/>
      <c r="AQ48" s="122" t="str">
        <f>IF(ISERROR(IF('EINGABE und ABFRAGE'!$E$6&gt;0,VLOOKUP(AQ46,'EINGABE und ABFRAGE'!$I$7:$N$31,6,FALSE)," "))," ",(IF('EINGABE und ABFRAGE'!$E$6&gt;0,VLOOKUP(AQ46,'EINGABE und ABFRAGE'!$I$7:$N$31,6,FALSE)," ")))</f>
        <v xml:space="preserve"> </v>
      </c>
      <c r="AR48" s="114"/>
      <c r="AS48" s="122" t="str">
        <f>IF(ISERROR(IF('EINGABE und ABFRAGE'!$E$6&gt;0,VLOOKUP(AS46,'EINGABE und ABFRAGE'!$I$7:$N$31,6,FALSE)," "))," ",(IF('EINGABE und ABFRAGE'!$E$6&gt;0,VLOOKUP(AS46,'EINGABE und ABFRAGE'!$I$7:$N$31,6,FALSE)," ")))</f>
        <v xml:space="preserve"> </v>
      </c>
      <c r="AT48" s="114"/>
      <c r="AU48" s="122" t="str">
        <f>IF(ISERROR(IF('EINGABE und ABFRAGE'!$E$6&gt;0,VLOOKUP(AU46,'EINGABE und ABFRAGE'!$I$7:$N$31,6,FALSE)," "))," ",(IF('EINGABE und ABFRAGE'!$E$6&gt;0,VLOOKUP(AU46,'EINGABE und ABFRAGE'!$I$7:$N$31,6,FALSE)," ")))</f>
        <v xml:space="preserve"> </v>
      </c>
      <c r="AV48" s="114"/>
      <c r="AW48" s="122" t="str">
        <f>IF(ISERROR(IF('EINGABE und ABFRAGE'!$E$6&gt;0,VLOOKUP(AW46,'EINGABE und ABFRAGE'!$I$7:$N$31,6,FALSE)," "))," ",(IF('EINGABE und ABFRAGE'!$E$6&gt;0,VLOOKUP(AW46,'EINGABE und ABFRAGE'!$I$7:$N$31,6,FALSE)," ")))</f>
        <v xml:space="preserve"> </v>
      </c>
      <c r="AX48" s="114"/>
      <c r="AY48" s="122" t="str">
        <f>IF(ISERROR(IF('EINGABE und ABFRAGE'!$E$6&gt;0,VLOOKUP(AY46,'EINGABE und ABFRAGE'!$I$7:$N$31,6,FALSE)," "))," ",(IF('EINGABE und ABFRAGE'!$E$6&gt;0,VLOOKUP(AY46,'EINGABE und ABFRAGE'!$I$7:$N$31,6,FALSE)," ")))</f>
        <v xml:space="preserve"> </v>
      </c>
      <c r="AZ48" s="114"/>
      <c r="BA48" s="122" t="str">
        <f>IF(ISERROR(IF('EINGABE und ABFRAGE'!$E$6&gt;0,VLOOKUP(BA46,'EINGABE und ABFRAGE'!$I$7:$N$31,6,FALSE)," "))," ",(IF('EINGABE und ABFRAGE'!$E$6&gt;0,VLOOKUP(BA46,'EINGABE und ABFRAGE'!$I$7:$N$31,6,FALSE)," ")))</f>
        <v xml:space="preserve"> </v>
      </c>
      <c r="BB48" s="114"/>
      <c r="BC48" s="122" t="str">
        <f>IF(ISERROR(IF('EINGABE und ABFRAGE'!$E$6&gt;0,VLOOKUP(BC46,'EINGABE und ABFRAGE'!$I$7:$N$31,6,FALSE)," "))," ",(IF('EINGABE und ABFRAGE'!$E$6&gt;0,VLOOKUP(BC46,'EINGABE und ABFRAGE'!$I$7:$N$31,6,FALSE)," ")))</f>
        <v xml:space="preserve"> </v>
      </c>
      <c r="BD48" s="114"/>
      <c r="BE48" s="122" t="str">
        <f>IF(ISERROR(IF('EINGABE und ABFRAGE'!$E$6&gt;0,VLOOKUP(BE46,'EINGABE und ABFRAGE'!$I$7:$N$31,6,FALSE)," "))," ",(IF('EINGABE und ABFRAGE'!$E$6&gt;0,VLOOKUP(BE46,'EINGABE und ABFRAGE'!$I$7:$N$31,6,FALSE)," ")))</f>
        <v xml:space="preserve"> </v>
      </c>
      <c r="BF48" s="114"/>
      <c r="BG48" s="122" t="str">
        <f>IF(ISERROR(IF('EINGABE und ABFRAGE'!$E$6&gt;0,VLOOKUP(BG46,'EINGABE und ABFRAGE'!$I$7:$N$31,6,FALSE)," "))," ",(IF('EINGABE und ABFRAGE'!$E$6&gt;0,VLOOKUP(BG46,'EINGABE und ABFRAGE'!$I$7:$N$31,6,FALSE)," ")))</f>
        <v xml:space="preserve"> </v>
      </c>
      <c r="BH48" s="114"/>
      <c r="BI48" s="122" t="str">
        <f>IF(ISERROR(IF('EINGABE und ABFRAGE'!$E$6&gt;0,VLOOKUP(BI46,'EINGABE und ABFRAGE'!$I$7:$N$31,6,FALSE)," "))," ",(IF('EINGABE und ABFRAGE'!$E$6&gt;0,VLOOKUP(BI46,'EINGABE und ABFRAGE'!$I$7:$N$31,6,FALSE)," ")))</f>
        <v xml:space="preserve"> </v>
      </c>
      <c r="BJ48" s="114"/>
      <c r="BK48" s="122" t="str">
        <f>IF(ISERROR(IF('EINGABE und ABFRAGE'!$E$6&gt;0,VLOOKUP(BK46,'EINGABE und ABFRAGE'!$I$7:$N$31,6,FALSE)," "))," ",(IF('EINGABE und ABFRAGE'!$E$6&gt;0,VLOOKUP(BK46,'EINGABE und ABFRAGE'!$I$7:$N$31,6,FALSE)," ")))</f>
        <v xml:space="preserve"> </v>
      </c>
      <c r="BL48" s="143"/>
    </row>
    <row r="49" spans="1:64" ht="12.75" customHeight="1" x14ac:dyDescent="0.15">
      <c r="A49" s="247"/>
      <c r="B49" s="248"/>
      <c r="C49" s="171"/>
      <c r="D49" s="114"/>
      <c r="E49" s="113"/>
      <c r="F49" s="114"/>
      <c r="G49" s="113"/>
      <c r="H49" s="114"/>
      <c r="I49" s="113"/>
      <c r="J49" s="114"/>
      <c r="K49" s="113"/>
      <c r="L49" s="114"/>
      <c r="M49" s="113"/>
      <c r="N49" s="114"/>
      <c r="O49" s="113"/>
      <c r="P49" s="114"/>
      <c r="Q49" s="113"/>
      <c r="R49" s="114"/>
      <c r="S49" s="113"/>
      <c r="T49" s="114"/>
      <c r="U49" s="113"/>
      <c r="V49" s="114"/>
      <c r="W49" s="113"/>
      <c r="X49" s="114"/>
      <c r="Y49" s="113"/>
      <c r="Z49" s="114"/>
      <c r="AA49" s="113"/>
      <c r="AB49" s="114"/>
      <c r="AC49" s="113"/>
      <c r="AD49" s="114"/>
      <c r="AE49" s="113"/>
      <c r="AF49" s="114"/>
      <c r="AG49" s="113"/>
      <c r="AH49" s="114"/>
      <c r="AI49" s="113"/>
      <c r="AJ49" s="114"/>
      <c r="AK49" s="113"/>
      <c r="AL49" s="114"/>
      <c r="AM49" s="113"/>
      <c r="AN49" s="114"/>
      <c r="AO49" s="113"/>
      <c r="AP49" s="114"/>
      <c r="AQ49" s="113"/>
      <c r="AR49" s="114"/>
      <c r="AS49" s="113"/>
      <c r="AT49" s="114"/>
      <c r="AU49" s="113"/>
      <c r="AV49" s="114"/>
      <c r="AW49" s="113"/>
      <c r="AX49" s="114"/>
      <c r="AY49" s="113"/>
      <c r="AZ49" s="114"/>
      <c r="BA49" s="113"/>
      <c r="BB49" s="114"/>
      <c r="BC49" s="113"/>
      <c r="BD49" s="114"/>
      <c r="BE49" s="113"/>
      <c r="BF49" s="114"/>
      <c r="BG49" s="113"/>
      <c r="BH49" s="114"/>
      <c r="BI49" s="113"/>
      <c r="BJ49" s="114"/>
      <c r="BK49" s="113"/>
      <c r="BL49" s="143"/>
    </row>
    <row r="50" spans="1:64" ht="12.75" customHeight="1" x14ac:dyDescent="0.15">
      <c r="A50" s="77"/>
      <c r="B50" s="47"/>
      <c r="C50" s="171"/>
      <c r="D50" s="114"/>
      <c r="E50" s="113"/>
      <c r="F50" s="114"/>
      <c r="G50" s="113"/>
      <c r="H50" s="114"/>
      <c r="I50" s="113"/>
      <c r="J50" s="114"/>
      <c r="K50" s="113"/>
      <c r="L50" s="114"/>
      <c r="M50" s="113"/>
      <c r="N50" s="114"/>
      <c r="O50" s="113"/>
      <c r="P50" s="114"/>
      <c r="Q50" s="113"/>
      <c r="R50" s="114"/>
      <c r="S50" s="113"/>
      <c r="T50" s="114"/>
      <c r="U50" s="113"/>
      <c r="V50" s="114"/>
      <c r="W50" s="113"/>
      <c r="X50" s="114"/>
      <c r="Y50" s="113"/>
      <c r="Z50" s="114"/>
      <c r="AA50" s="113"/>
      <c r="AB50" s="114"/>
      <c r="AC50" s="113"/>
      <c r="AD50" s="114"/>
      <c r="AE50" s="113"/>
      <c r="AF50" s="114"/>
      <c r="AG50" s="113"/>
      <c r="AH50" s="114"/>
      <c r="AI50" s="113"/>
      <c r="AJ50" s="114"/>
      <c r="AK50" s="113"/>
      <c r="AL50" s="114"/>
      <c r="AM50" s="113"/>
      <c r="AN50" s="114"/>
      <c r="AO50" s="113"/>
      <c r="AP50" s="114"/>
      <c r="AQ50" s="113"/>
      <c r="AR50" s="114"/>
      <c r="AS50" s="113"/>
      <c r="AT50" s="114"/>
      <c r="AU50" s="113"/>
      <c r="AV50" s="114"/>
      <c r="AW50" s="113"/>
      <c r="AX50" s="114"/>
      <c r="AY50" s="113"/>
      <c r="AZ50" s="114"/>
      <c r="BA50" s="113"/>
      <c r="BB50" s="114"/>
      <c r="BC50" s="113"/>
      <c r="BD50" s="114"/>
      <c r="BE50" s="113"/>
      <c r="BF50" s="114"/>
      <c r="BG50" s="113"/>
      <c r="BH50" s="114"/>
      <c r="BI50" s="113"/>
      <c r="BJ50" s="114"/>
      <c r="BK50" s="113"/>
      <c r="BL50" s="143"/>
    </row>
    <row r="51" spans="1:64" ht="12.75" customHeight="1" thickBot="1" x14ac:dyDescent="0.2">
      <c r="A51" s="79"/>
      <c r="B51" s="100"/>
      <c r="C51" s="172"/>
      <c r="D51" s="116"/>
      <c r="E51" s="115"/>
      <c r="F51" s="116"/>
      <c r="G51" s="115"/>
      <c r="H51" s="116"/>
      <c r="I51" s="115"/>
      <c r="J51" s="116"/>
      <c r="K51" s="115"/>
      <c r="L51" s="116"/>
      <c r="M51" s="115"/>
      <c r="N51" s="116"/>
      <c r="O51" s="115"/>
      <c r="P51" s="116"/>
      <c r="Q51" s="115"/>
      <c r="R51" s="116"/>
      <c r="S51" s="115"/>
      <c r="T51" s="116"/>
      <c r="U51" s="115"/>
      <c r="V51" s="116"/>
      <c r="W51" s="115"/>
      <c r="X51" s="116"/>
      <c r="Y51" s="115"/>
      <c r="Z51" s="116"/>
      <c r="AA51" s="115"/>
      <c r="AB51" s="116"/>
      <c r="AC51" s="115"/>
      <c r="AD51" s="116"/>
      <c r="AE51" s="115"/>
      <c r="AF51" s="116"/>
      <c r="AG51" s="115"/>
      <c r="AH51" s="116"/>
      <c r="AI51" s="115"/>
      <c r="AJ51" s="116"/>
      <c r="AK51" s="115"/>
      <c r="AL51" s="116"/>
      <c r="AM51" s="115"/>
      <c r="AN51" s="116"/>
      <c r="AO51" s="115"/>
      <c r="AP51" s="116"/>
      <c r="AQ51" s="115"/>
      <c r="AR51" s="116"/>
      <c r="AS51" s="115"/>
      <c r="AT51" s="116"/>
      <c r="AU51" s="115"/>
      <c r="AV51" s="116"/>
      <c r="AW51" s="115"/>
      <c r="AX51" s="116"/>
      <c r="AY51" s="115"/>
      <c r="AZ51" s="116"/>
      <c r="BA51" s="115"/>
      <c r="BB51" s="116"/>
      <c r="BC51" s="115"/>
      <c r="BD51" s="116"/>
      <c r="BE51" s="115"/>
      <c r="BF51" s="116"/>
      <c r="BG51" s="115"/>
      <c r="BH51" s="116"/>
      <c r="BI51" s="115"/>
      <c r="BJ51" s="116"/>
      <c r="BK51" s="115"/>
      <c r="BL51" s="144"/>
    </row>
    <row r="52" spans="1:64" ht="12.75" hidden="1" customHeight="1" thickTop="1" thickBot="1" x14ac:dyDescent="0.2">
      <c r="A52" s="77"/>
      <c r="B52" s="47"/>
      <c r="C52" s="145">
        <f>WEEKDAY(C53)</f>
        <v>7</v>
      </c>
      <c r="D52"/>
      <c r="E52">
        <f>WEEKDAY(E53)</f>
        <v>1</v>
      </c>
      <c r="F52"/>
      <c r="G52">
        <f>WEEKDAY(G53)</f>
        <v>2</v>
      </c>
      <c r="H52"/>
      <c r="I52">
        <f>WEEKDAY(I53)</f>
        <v>3</v>
      </c>
      <c r="J52"/>
      <c r="K52">
        <f>WEEKDAY(K53)</f>
        <v>4</v>
      </c>
      <c r="L52"/>
      <c r="M52">
        <f>WEEKDAY(M53)</f>
        <v>5</v>
      </c>
      <c r="N52"/>
      <c r="O52">
        <f>WEEKDAY(O53)</f>
        <v>6</v>
      </c>
      <c r="P52"/>
      <c r="Q52">
        <f>WEEKDAY(Q53)</f>
        <v>7</v>
      </c>
      <c r="R52"/>
      <c r="S52">
        <f>WEEKDAY(S53)</f>
        <v>1</v>
      </c>
      <c r="T52"/>
      <c r="U52">
        <f>WEEKDAY(U53)</f>
        <v>2</v>
      </c>
      <c r="V52"/>
      <c r="W52">
        <f>WEEKDAY(W53)</f>
        <v>3</v>
      </c>
      <c r="X52"/>
      <c r="Y52">
        <f>WEEKDAY(Y53)</f>
        <v>4</v>
      </c>
      <c r="Z52"/>
      <c r="AA52">
        <f>WEEKDAY(AA53)</f>
        <v>5</v>
      </c>
      <c r="AB52"/>
      <c r="AC52">
        <f>WEEKDAY(AC53)</f>
        <v>6</v>
      </c>
      <c r="AD52"/>
      <c r="AE52">
        <f>WEEKDAY(AE53)</f>
        <v>7</v>
      </c>
      <c r="AF52"/>
      <c r="AG52">
        <f>WEEKDAY(AG53)</f>
        <v>1</v>
      </c>
      <c r="AH52"/>
      <c r="AI52">
        <f>WEEKDAY(AI53)</f>
        <v>2</v>
      </c>
      <c r="AJ52"/>
      <c r="AK52">
        <f>WEEKDAY(AK53)</f>
        <v>3</v>
      </c>
      <c r="AL52"/>
      <c r="AM52">
        <f>WEEKDAY(AM53)</f>
        <v>4</v>
      </c>
      <c r="AN52"/>
      <c r="AO52">
        <f>WEEKDAY(AO53)</f>
        <v>5</v>
      </c>
      <c r="AP52"/>
      <c r="AQ52">
        <f>WEEKDAY(AQ53)</f>
        <v>6</v>
      </c>
      <c r="AR52"/>
      <c r="AS52">
        <f>WEEKDAY(AS53)</f>
        <v>7</v>
      </c>
      <c r="AT52"/>
      <c r="AU52">
        <f>WEEKDAY(AU53)</f>
        <v>1</v>
      </c>
      <c r="AV52"/>
      <c r="AW52">
        <f>WEEKDAY(AW53)</f>
        <v>2</v>
      </c>
      <c r="AX52"/>
      <c r="AY52">
        <f>WEEKDAY(AY53)</f>
        <v>3</v>
      </c>
      <c r="AZ52"/>
      <c r="BA52">
        <f>WEEKDAY(BA53)</f>
        <v>4</v>
      </c>
      <c r="BB52"/>
      <c r="BC52">
        <f>WEEKDAY(BC53)</f>
        <v>5</v>
      </c>
      <c r="BD52"/>
      <c r="BE52">
        <f>WEEKDAY(BE53)</f>
        <v>6</v>
      </c>
      <c r="BF52"/>
      <c r="BG52">
        <f>WEEKDAY(BG53)</f>
        <v>7</v>
      </c>
      <c r="BH52"/>
      <c r="BI52">
        <f>WEEKDAY(BI53)</f>
        <v>1</v>
      </c>
      <c r="BJ52"/>
      <c r="BK52">
        <f>WEEKDAY(BK53)</f>
        <v>2</v>
      </c>
      <c r="BL52" s="146"/>
    </row>
    <row r="53" spans="1:64" s="75" customFormat="1" ht="12.75" customHeight="1" thickTop="1" x14ac:dyDescent="0.15">
      <c r="A53" s="182"/>
      <c r="B53" s="124" t="s">
        <v>479</v>
      </c>
      <c r="C53" s="168">
        <f>IF($E$1&lt;&gt;" ",BK46+1," ")</f>
        <v>46235</v>
      </c>
      <c r="D53" s="112" t="s">
        <v>402</v>
      </c>
      <c r="E53" s="111">
        <f>IF($E$1&lt;&gt;" ",C53+1," ")</f>
        <v>46236</v>
      </c>
      <c r="F53" s="112" t="s">
        <v>403</v>
      </c>
      <c r="G53" s="111">
        <f>IF($E$1&lt;&gt;" ",E53+1," ")</f>
        <v>46237</v>
      </c>
      <c r="H53" s="112" t="s">
        <v>404</v>
      </c>
      <c r="I53" s="111">
        <f>IF($E$1&lt;&gt;" ",G53+1," ")</f>
        <v>46238</v>
      </c>
      <c r="J53" s="112" t="s">
        <v>405</v>
      </c>
      <c r="K53" s="111">
        <f>IF($E$1&lt;&gt;" ",I53+1," ")</f>
        <v>46239</v>
      </c>
      <c r="L53" s="112" t="s">
        <v>406</v>
      </c>
      <c r="M53" s="111">
        <f>IF($E$1&lt;&gt;" ",K53+1," ")</f>
        <v>46240</v>
      </c>
      <c r="N53" s="112" t="s">
        <v>407</v>
      </c>
      <c r="O53" s="111">
        <f>IF($E$1&lt;&gt;" ",M53+1," ")</f>
        <v>46241</v>
      </c>
      <c r="P53" s="112" t="s">
        <v>408</v>
      </c>
      <c r="Q53" s="111">
        <f>IF($E$1&lt;&gt;" ",O53+1," ")</f>
        <v>46242</v>
      </c>
      <c r="R53" s="112" t="s">
        <v>409</v>
      </c>
      <c r="S53" s="111">
        <f>IF($E$1&lt;&gt;" ",Q53+1," ")</f>
        <v>46243</v>
      </c>
      <c r="T53" s="112" t="s">
        <v>410</v>
      </c>
      <c r="U53" s="111">
        <f>IF($E$1&lt;&gt;" ",S53+1," ")</f>
        <v>46244</v>
      </c>
      <c r="V53" s="112" t="s">
        <v>411</v>
      </c>
      <c r="W53" s="111">
        <f>IF($E$1&lt;&gt;" ",U53+1," ")</f>
        <v>46245</v>
      </c>
      <c r="X53" s="112" t="s">
        <v>412</v>
      </c>
      <c r="Y53" s="111">
        <f>IF($E$1&lt;&gt;" ",W53+1," ")</f>
        <v>46246</v>
      </c>
      <c r="Z53" s="112" t="s">
        <v>413</v>
      </c>
      <c r="AA53" s="111">
        <f>IF($E$1&lt;&gt;" ",Y53+1," ")</f>
        <v>46247</v>
      </c>
      <c r="AB53" s="112" t="s">
        <v>414</v>
      </c>
      <c r="AC53" s="111">
        <f>IF($E$1&lt;&gt;" ",AA53+1," ")</f>
        <v>46248</v>
      </c>
      <c r="AD53" s="112" t="s">
        <v>415</v>
      </c>
      <c r="AE53" s="101">
        <f>IF($E$1&lt;&gt;" ",AC53+1," ")</f>
        <v>46249</v>
      </c>
      <c r="AF53" s="102" t="s">
        <v>416</v>
      </c>
      <c r="AG53" s="111">
        <f>IF($E$1&lt;&gt;" ",AE53+1," ")</f>
        <v>46250</v>
      </c>
      <c r="AH53" s="112" t="s">
        <v>417</v>
      </c>
      <c r="AI53" s="111">
        <f>IF($E$1&lt;&gt;" ",AG53+1," ")</f>
        <v>46251</v>
      </c>
      <c r="AJ53" s="112" t="s">
        <v>418</v>
      </c>
      <c r="AK53" s="111">
        <f>IF($E$1&lt;&gt;" ",AI53+1," ")</f>
        <v>46252</v>
      </c>
      <c r="AL53" s="112" t="s">
        <v>419</v>
      </c>
      <c r="AM53" s="111">
        <f>IF($E$1&lt;&gt;" ",AK53+1," ")</f>
        <v>46253</v>
      </c>
      <c r="AN53" s="112" t="s">
        <v>420</v>
      </c>
      <c r="AO53" s="111">
        <f>IF($E$1&lt;&gt;" ",AM53+1," ")</f>
        <v>46254</v>
      </c>
      <c r="AP53" s="112" t="s">
        <v>421</v>
      </c>
      <c r="AQ53" s="111">
        <f>IF($E$1&lt;&gt;" ",AO53+1," ")</f>
        <v>46255</v>
      </c>
      <c r="AR53" s="112" t="s">
        <v>422</v>
      </c>
      <c r="AS53" s="111">
        <f>IF($E$1&lt;&gt;" ",AQ53+1," ")</f>
        <v>46256</v>
      </c>
      <c r="AT53" s="112" t="s">
        <v>423</v>
      </c>
      <c r="AU53" s="111">
        <f>IF($E$1&lt;&gt;" ",AS53+1," ")</f>
        <v>46257</v>
      </c>
      <c r="AV53" s="112" t="s">
        <v>424</v>
      </c>
      <c r="AW53" s="111">
        <f>IF($E$1&lt;&gt;" ",AU53+1," ")</f>
        <v>46258</v>
      </c>
      <c r="AX53" s="112" t="s">
        <v>425</v>
      </c>
      <c r="AY53" s="111">
        <f>IF($E$1&lt;&gt;" ",AW53+1," ")</f>
        <v>46259</v>
      </c>
      <c r="AZ53" s="112" t="s">
        <v>426</v>
      </c>
      <c r="BA53" s="111">
        <f>IF($E$1&lt;&gt;" ",AY53+1," ")</f>
        <v>46260</v>
      </c>
      <c r="BB53" s="112" t="s">
        <v>427</v>
      </c>
      <c r="BC53" s="111">
        <f>IF($E$1&lt;&gt;" ",BA53+1," ")</f>
        <v>46261</v>
      </c>
      <c r="BD53" s="112" t="s">
        <v>428</v>
      </c>
      <c r="BE53" s="111">
        <f>IF($E$1&lt;&gt;" ",BC53+1," ")</f>
        <v>46262</v>
      </c>
      <c r="BF53" s="112" t="s">
        <v>429</v>
      </c>
      <c r="BG53" s="111">
        <f>IF($E$1&lt;&gt;" ",BE53+1," ")</f>
        <v>46263</v>
      </c>
      <c r="BH53" s="112" t="s">
        <v>430</v>
      </c>
      <c r="BI53" s="111">
        <f>IF($E$1&lt;&gt;" ",BG53+1," ")</f>
        <v>46264</v>
      </c>
      <c r="BJ53" s="112" t="s">
        <v>431</v>
      </c>
      <c r="BK53" s="111">
        <f>IF($E$1&lt;&gt;" ",BI53+1," ")</f>
        <v>46265</v>
      </c>
      <c r="BL53" s="149" t="s">
        <v>432</v>
      </c>
    </row>
    <row r="54" spans="1:64" s="131" customFormat="1" ht="12.75" customHeight="1" x14ac:dyDescent="0.15">
      <c r="A54" s="97"/>
      <c r="B54" s="180" t="s">
        <v>480</v>
      </c>
      <c r="C54" s="169" t="str">
        <f>IF(ISERROR(VLOOKUP(C53,Berechnung!$O:$S,5,FALSE))," ",(VLOOKUP(C53,Berechnung!$O:$S,5,FALSE)))</f>
        <v xml:space="preserve"> </v>
      </c>
      <c r="D54" s="130"/>
      <c r="E54" s="129" t="str">
        <f>IF(ISERROR(VLOOKUP(E53,Berechnung!$O:$S,5,FALSE))," ",(VLOOKUP(E53,Berechnung!$O:$S,5,FALSE)))</f>
        <v xml:space="preserve"> </v>
      </c>
      <c r="F54" s="130"/>
      <c r="G54" s="129">
        <f>IF(ISERROR(VLOOKUP(G53,Berechnung!$O:$S,5,FALSE))," ",(VLOOKUP(G53,Berechnung!$O:$S,5,FALSE)))</f>
        <v>32</v>
      </c>
      <c r="H54" s="130"/>
      <c r="I54" s="129" t="str">
        <f>IF(ISERROR(VLOOKUP(I53,Berechnung!$O:$S,5,FALSE))," ",(VLOOKUP(I53,Berechnung!$O:$S,5,FALSE)))</f>
        <v xml:space="preserve"> </v>
      </c>
      <c r="J54" s="130"/>
      <c r="K54" s="129" t="str">
        <f>IF(ISERROR(VLOOKUP(K53,Berechnung!$O:$S,5,FALSE))," ",(VLOOKUP(K53,Berechnung!$O:$S,5,FALSE)))</f>
        <v xml:space="preserve"> </v>
      </c>
      <c r="L54" s="130"/>
      <c r="M54" s="129" t="str">
        <f>IF(ISERROR(VLOOKUP(M53,Berechnung!$O:$S,5,FALSE))," ",(VLOOKUP(M53,Berechnung!$O:$S,5,FALSE)))</f>
        <v xml:space="preserve"> </v>
      </c>
      <c r="N54" s="130"/>
      <c r="O54" s="228" t="s">
        <v>514</v>
      </c>
      <c r="P54" s="229"/>
      <c r="Q54" s="207"/>
      <c r="R54" s="207"/>
      <c r="S54" s="207"/>
      <c r="T54" s="208"/>
      <c r="U54" s="129">
        <f>IF(ISERROR(VLOOKUP(U53,Berechnung!$O:$S,5,FALSE))," ",(VLOOKUP(U53,Berechnung!$O:$S,5,FALSE)))</f>
        <v>33</v>
      </c>
      <c r="V54" s="130"/>
      <c r="W54" s="129" t="str">
        <f>IF(ISERROR(VLOOKUP(W53,Berechnung!$O:$S,5,FALSE))," ",(VLOOKUP(W53,Berechnung!$O:$S,5,FALSE)))</f>
        <v xml:space="preserve"> </v>
      </c>
      <c r="X54" s="130"/>
      <c r="Y54" s="129" t="str">
        <f>IF(ISERROR(VLOOKUP(Y53,Berechnung!$O:$S,5,FALSE))," ",(VLOOKUP(Y53,Berechnung!$O:$S,5,FALSE)))</f>
        <v xml:space="preserve"> </v>
      </c>
      <c r="Z54" s="130"/>
      <c r="AA54" s="129" t="str">
        <f>IF(ISERROR(VLOOKUP(AA53,Berechnung!$O:$S,5,FALSE))," ",(VLOOKUP(AA53,Berechnung!$O:$S,5,FALSE)))</f>
        <v xml:space="preserve"> </v>
      </c>
      <c r="AB54" s="130"/>
      <c r="AC54" s="129" t="str">
        <f>IF(ISERROR(VLOOKUP(AC53,Berechnung!$O:$S,5,FALSE))," ",(VLOOKUP(AC53,Berechnung!$O:$S,5,FALSE)))</f>
        <v xml:space="preserve"> </v>
      </c>
      <c r="AD54" s="130"/>
      <c r="AE54" s="224" t="s">
        <v>509</v>
      </c>
      <c r="AF54" s="225"/>
      <c r="AG54" s="226"/>
      <c r="AH54" s="227"/>
      <c r="AI54" s="129">
        <f>IF(ISERROR(VLOOKUP(AI53,Berechnung!$O:$S,5,FALSE))," ",(VLOOKUP(AI53,Berechnung!$O:$S,5,FALSE)))</f>
        <v>34</v>
      </c>
      <c r="AJ54" s="130"/>
      <c r="AK54" s="129" t="str">
        <f>IF(ISERROR(VLOOKUP(AK53,Berechnung!$O:$S,5,FALSE))," ",(VLOOKUP(AK53,Berechnung!$O:$S,5,FALSE)))</f>
        <v xml:space="preserve"> </v>
      </c>
      <c r="AL54" s="130"/>
      <c r="AM54" s="129" t="str">
        <f>IF(ISERROR(VLOOKUP(AM53,Berechnung!$O:$S,5,FALSE))," ",(VLOOKUP(AM53,Berechnung!$O:$S,5,FALSE)))</f>
        <v xml:space="preserve"> </v>
      </c>
      <c r="AN54" s="130"/>
      <c r="AO54" s="212" t="s">
        <v>518</v>
      </c>
      <c r="AP54" s="213"/>
      <c r="AQ54" s="207"/>
      <c r="AR54" s="207"/>
      <c r="AS54" s="207"/>
      <c r="AT54" s="207"/>
      <c r="AU54" s="205"/>
      <c r="AV54" s="206"/>
      <c r="AW54" s="129">
        <f>IF(ISERROR(VLOOKUP(AW53,Berechnung!$O:$S,5,FALSE))," ",(VLOOKUP(AW53,Berechnung!$O:$S,5,FALSE)))</f>
        <v>35</v>
      </c>
      <c r="AX54" s="130"/>
      <c r="AY54" s="129" t="str">
        <f>IF(ISERROR(VLOOKUP(AY53,Berechnung!$O:$S,5,FALSE))," ",(VLOOKUP(AY53,Berechnung!$O:$S,5,FALSE)))</f>
        <v xml:space="preserve"> </v>
      </c>
      <c r="AZ54" s="130"/>
      <c r="BA54" s="129" t="str">
        <f>IF(ISERROR(VLOOKUP(BA53,Berechnung!$O:$S,5,FALSE))," ",(VLOOKUP(BA53,Berechnung!$O:$S,5,FALSE)))</f>
        <v xml:space="preserve"> </v>
      </c>
      <c r="BB54" s="130"/>
      <c r="BC54" s="129" t="str">
        <f>IF(ISERROR(VLOOKUP(BC53,Berechnung!$O:$S,5,FALSE))," ",(VLOOKUP(BC53,Berechnung!$O:$S,5,FALSE)))</f>
        <v xml:space="preserve"> </v>
      </c>
      <c r="BD54" s="130"/>
      <c r="BE54" s="129" t="str">
        <f>IF(ISERROR(VLOOKUP(BE53,Berechnung!$O:$S,5,FALSE))," ",(VLOOKUP(BE53,Berechnung!$O:$S,5,FALSE)))</f>
        <v xml:space="preserve"> </v>
      </c>
      <c r="BF54" s="130"/>
      <c r="BG54" s="217" t="s">
        <v>495</v>
      </c>
      <c r="BH54" s="218"/>
      <c r="BI54" s="222"/>
      <c r="BJ54" s="222"/>
      <c r="BK54" s="222"/>
      <c r="BL54" s="230"/>
    </row>
    <row r="55" spans="1:64" ht="12.75" customHeight="1" x14ac:dyDescent="0.15">
      <c r="A55" s="247" t="s">
        <v>437</v>
      </c>
      <c r="B55" s="248"/>
      <c r="C55" s="170" t="str">
        <f>IF(ISERROR(IF('EINGABE und ABFRAGE'!$E$6&gt;0,VLOOKUP(C53,'EINGABE und ABFRAGE'!$I$7:$N$31,6,FALSE)," "))," ",(IF('EINGABE und ABFRAGE'!$E$6&gt;0,VLOOKUP(C53,'EINGABE und ABFRAGE'!$I$7:$N$31,6,FALSE)," ")))</f>
        <v xml:space="preserve"> </v>
      </c>
      <c r="D55" s="114"/>
      <c r="E55" s="122" t="str">
        <f>IF(ISERROR(IF('EINGABE und ABFRAGE'!$E$6&gt;0,VLOOKUP(E53,'EINGABE und ABFRAGE'!$I$7:$N$31,6,FALSE)," "))," ",(IF('EINGABE und ABFRAGE'!$E$6&gt;0,VLOOKUP(E53,'EINGABE und ABFRAGE'!$I$7:$N$31,6,FALSE)," ")))</f>
        <v xml:space="preserve"> </v>
      </c>
      <c r="F55" s="114"/>
      <c r="G55" s="122" t="str">
        <f>IF(ISERROR(IF('EINGABE und ABFRAGE'!$E$6&gt;0,VLOOKUP(G53,'EINGABE und ABFRAGE'!$I$7:$N$31,6,FALSE)," "))," ",(IF('EINGABE und ABFRAGE'!$E$6&gt;0,VLOOKUP(G53,'EINGABE und ABFRAGE'!$I$7:$N$31,6,FALSE)," ")))</f>
        <v xml:space="preserve"> </v>
      </c>
      <c r="H55" s="114"/>
      <c r="I55" s="122" t="str">
        <f>IF(ISERROR(IF('EINGABE und ABFRAGE'!$E$6&gt;0,VLOOKUP(I53,'EINGABE und ABFRAGE'!$I$7:$N$31,6,FALSE)," "))," ",(IF('EINGABE und ABFRAGE'!$E$6&gt;0,VLOOKUP(I53,'EINGABE und ABFRAGE'!$I$7:$N$31,6,FALSE)," ")))</f>
        <v xml:space="preserve"> </v>
      </c>
      <c r="J55" s="114"/>
      <c r="K55" s="122" t="str">
        <f>IF(ISERROR(IF('EINGABE und ABFRAGE'!$E$6&gt;0,VLOOKUP(K53,'EINGABE und ABFRAGE'!$I$7:$N$31,6,FALSE)," "))," ",(IF('EINGABE und ABFRAGE'!$E$6&gt;0,VLOOKUP(K53,'EINGABE und ABFRAGE'!$I$7:$N$31,6,FALSE)," ")))</f>
        <v xml:space="preserve"> </v>
      </c>
      <c r="L55" s="114"/>
      <c r="M55" s="212" t="s">
        <v>517</v>
      </c>
      <c r="N55" s="213"/>
      <c r="O55" s="207"/>
      <c r="P55" s="207"/>
      <c r="Q55" s="207"/>
      <c r="R55" s="207"/>
      <c r="S55" s="205"/>
      <c r="T55" s="206"/>
      <c r="U55" s="122" t="str">
        <f>IF(ISERROR(IF('EINGABE und ABFRAGE'!$E$6&gt;0,VLOOKUP(U53,'EINGABE und ABFRAGE'!$I$7:$N$31,6,FALSE)," "))," ",(IF('EINGABE und ABFRAGE'!$E$6&gt;0,VLOOKUP(U53,'EINGABE und ABFRAGE'!$I$7:$N$31,6,FALSE)," ")))</f>
        <v xml:space="preserve"> </v>
      </c>
      <c r="V55" s="114"/>
      <c r="W55" s="122" t="str">
        <f>IF(ISERROR(IF('EINGABE und ABFRAGE'!$E$6&gt;0,VLOOKUP(W53,'EINGABE und ABFRAGE'!$I$7:$N$31,6,FALSE)," "))," ",(IF('EINGABE und ABFRAGE'!$E$6&gt;0,VLOOKUP(W53,'EINGABE und ABFRAGE'!$I$7:$N$31,6,FALSE)," ")))</f>
        <v xml:space="preserve"> </v>
      </c>
      <c r="X55" s="114"/>
      <c r="Y55" s="122" t="str">
        <f>IF(ISERROR(IF('EINGABE und ABFRAGE'!$E$6&gt;0,VLOOKUP(Y53,'EINGABE und ABFRAGE'!$I$7:$N$31,6,FALSE)," "))," ",(IF('EINGABE und ABFRAGE'!$E$6&gt;0,VLOOKUP(Y53,'EINGABE und ABFRAGE'!$I$7:$N$31,6,FALSE)," ")))</f>
        <v xml:space="preserve"> </v>
      </c>
      <c r="Z55" s="114"/>
      <c r="AA55" s="122" t="str">
        <f>IF(ISERROR(IF('EINGABE und ABFRAGE'!$E$6&gt;0,VLOOKUP(AA53,'EINGABE und ABFRAGE'!$I$7:$N$31,6,FALSE)," "))," ",(IF('EINGABE und ABFRAGE'!$E$6&gt;0,VLOOKUP(AA53,'EINGABE und ABFRAGE'!$I$7:$N$31,6,FALSE)," ")))</f>
        <v xml:space="preserve"> </v>
      </c>
      <c r="AB55" s="114"/>
      <c r="AC55" s="122" t="str">
        <f>IF(ISERROR(IF('EINGABE und ABFRAGE'!$E$6&gt;0,VLOOKUP(AC53,'EINGABE und ABFRAGE'!$I$7:$N$31,6,FALSE)," "))," ",(IF('EINGABE und ABFRAGE'!$E$6&gt;0,VLOOKUP(AC53,'EINGABE und ABFRAGE'!$I$7:$N$31,6,FALSE)," ")))</f>
        <v xml:space="preserve"> </v>
      </c>
      <c r="AD55" s="114"/>
      <c r="AE55" s="105" t="str">
        <f>IF(ISERROR(IF('EINGABE und ABFRAGE'!$E$6&gt;0,VLOOKUP(AE53,'EINGABE und ABFRAGE'!$I$7:$N$31,6,FALSE)," "))," ",(IF('EINGABE und ABFRAGE'!$E$6&gt;0,VLOOKUP(AE53,'EINGABE und ABFRAGE'!$I$7:$N$31,6,FALSE)," ")))</f>
        <v>Mar.Himmelf.</v>
      </c>
      <c r="AF55" s="106"/>
      <c r="AG55" s="122" t="str">
        <f>IF(ISERROR(IF('EINGABE und ABFRAGE'!$E$6&gt;0,VLOOKUP(AG53,'EINGABE und ABFRAGE'!$I$7:$N$31,6,FALSE)," "))," ",(IF('EINGABE und ABFRAGE'!$E$6&gt;0,VLOOKUP(AG53,'EINGABE und ABFRAGE'!$I$7:$N$31,6,FALSE)," ")))</f>
        <v xml:space="preserve"> </v>
      </c>
      <c r="AH55" s="114"/>
      <c r="AI55" s="122" t="str">
        <f>IF(ISERROR(IF('EINGABE und ABFRAGE'!$E$6&gt;0,VLOOKUP(AI53,'EINGABE und ABFRAGE'!$I$7:$N$31,6,FALSE)," "))," ",(IF('EINGABE und ABFRAGE'!$E$6&gt;0,VLOOKUP(AI53,'EINGABE und ABFRAGE'!$I$7:$N$31,6,FALSE)," ")))</f>
        <v xml:space="preserve"> </v>
      </c>
      <c r="AJ55" s="114"/>
      <c r="AK55" s="122" t="str">
        <f>IF(ISERROR(IF('EINGABE und ABFRAGE'!$E$6&gt;0,VLOOKUP(AK53,'EINGABE und ABFRAGE'!$I$7:$N$31,6,FALSE)," "))," ",(IF('EINGABE und ABFRAGE'!$E$6&gt;0,VLOOKUP(AK53,'EINGABE und ABFRAGE'!$I$7:$N$31,6,FALSE)," ")))</f>
        <v xml:space="preserve"> </v>
      </c>
      <c r="AL55" s="114"/>
      <c r="AM55" s="122" t="str">
        <f>IF(ISERROR(IF('EINGABE und ABFRAGE'!$E$6&gt;0,VLOOKUP(AM53,'EINGABE und ABFRAGE'!$I$7:$N$31,6,FALSE)," "))," ",(IF('EINGABE und ABFRAGE'!$E$6&gt;0,VLOOKUP(AM53,'EINGABE und ABFRAGE'!$I$7:$N$31,6,FALSE)," ")))</f>
        <v xml:space="preserve"> </v>
      </c>
      <c r="AN55" s="114"/>
      <c r="AO55" s="122" t="str">
        <f>IF(ISERROR(IF('EINGABE und ABFRAGE'!$E$6&gt;0,VLOOKUP(AO53,'EINGABE und ABFRAGE'!$I$7:$N$31,6,FALSE)," "))," ",(IF('EINGABE und ABFRAGE'!$E$6&gt;0,VLOOKUP(AO53,'EINGABE und ABFRAGE'!$I$7:$N$31,6,FALSE)," ")))</f>
        <v xml:space="preserve"> </v>
      </c>
      <c r="AP55" s="114"/>
      <c r="AQ55" s="122" t="str">
        <f>IF(ISERROR(IF('EINGABE und ABFRAGE'!$E$6&gt;0,VLOOKUP(AQ53,'EINGABE und ABFRAGE'!$I$7:$N$31,6,FALSE)," "))," ",(IF('EINGABE und ABFRAGE'!$E$6&gt;0,VLOOKUP(AQ53,'EINGABE und ABFRAGE'!$I$7:$N$31,6,FALSE)," ")))</f>
        <v xml:space="preserve"> </v>
      </c>
      <c r="AR55" s="114"/>
      <c r="AS55" s="201" t="s">
        <v>524</v>
      </c>
      <c r="AT55" s="202"/>
      <c r="AU55" s="203"/>
      <c r="AV55" s="204"/>
      <c r="AW55" s="122" t="str">
        <f>IF(ISERROR(IF('EINGABE und ABFRAGE'!$E$6&gt;0,VLOOKUP(AW53,'EINGABE und ABFRAGE'!$I$7:$N$31,6,FALSE)," "))," ",(IF('EINGABE und ABFRAGE'!$E$6&gt;0,VLOOKUP(AW53,'EINGABE und ABFRAGE'!$I$7:$N$31,6,FALSE)," ")))</f>
        <v xml:space="preserve"> </v>
      </c>
      <c r="AX55" s="114"/>
      <c r="AY55" s="122" t="str">
        <f>IF(ISERROR(IF('EINGABE und ABFRAGE'!$E$6&gt;0,VLOOKUP(AY53,'EINGABE und ABFRAGE'!$I$7:$N$31,6,FALSE)," "))," ",(IF('EINGABE und ABFRAGE'!$E$6&gt;0,VLOOKUP(AY53,'EINGABE und ABFRAGE'!$I$7:$N$31,6,FALSE)," ")))</f>
        <v xml:space="preserve"> </v>
      </c>
      <c r="AZ55" s="114"/>
      <c r="BA55" s="122" t="str">
        <f>IF(ISERROR(IF('EINGABE und ABFRAGE'!$E$6&gt;0,VLOOKUP(BA53,'EINGABE und ABFRAGE'!$I$7:$N$31,6,FALSE)," "))," ",(IF('EINGABE und ABFRAGE'!$E$6&gt;0,VLOOKUP(BA53,'EINGABE und ABFRAGE'!$I$7:$N$31,6,FALSE)," ")))</f>
        <v xml:space="preserve"> </v>
      </c>
      <c r="BB55" s="114"/>
      <c r="BC55" s="122" t="str">
        <f>IF(ISERROR(IF('EINGABE und ABFRAGE'!$E$6&gt;0,VLOOKUP(BC53,'EINGABE und ABFRAGE'!$I$7:$N$31,6,FALSE)," "))," ",(IF('EINGABE und ABFRAGE'!$E$6&gt;0,VLOOKUP(BC53,'EINGABE und ABFRAGE'!$I$7:$N$31,6,FALSE)," ")))</f>
        <v xml:space="preserve"> </v>
      </c>
      <c r="BD55" s="114"/>
      <c r="BE55" s="122" t="str">
        <f>IF(ISERROR(IF('EINGABE und ABFRAGE'!$E$6&gt;0,VLOOKUP(BE53,'EINGABE und ABFRAGE'!$I$7:$N$31,6,FALSE)," "))," ",(IF('EINGABE und ABFRAGE'!$E$6&gt;0,VLOOKUP(BE53,'EINGABE und ABFRAGE'!$I$7:$N$31,6,FALSE)," ")))</f>
        <v xml:space="preserve"> </v>
      </c>
      <c r="BF55" s="114"/>
      <c r="BG55" s="122" t="str">
        <f>IF(ISERROR(IF('EINGABE und ABFRAGE'!$E$6&gt;0,VLOOKUP(BG53,'EINGABE und ABFRAGE'!$I$7:$N$31,6,FALSE)," "))," ",(IF('EINGABE und ABFRAGE'!$E$6&gt;0,VLOOKUP(BG53,'EINGABE und ABFRAGE'!$I$7:$N$31,6,FALSE)," ")))</f>
        <v xml:space="preserve"> </v>
      </c>
      <c r="BH55" s="114"/>
      <c r="BI55" s="122" t="str">
        <f>IF(ISERROR(IF('EINGABE und ABFRAGE'!$E$6&gt;0,VLOOKUP(BI53,'EINGABE und ABFRAGE'!$I$7:$N$31,6,FALSE)," "))," ",(IF('EINGABE und ABFRAGE'!$E$6&gt;0,VLOOKUP(BI53,'EINGABE und ABFRAGE'!$I$7:$N$31,6,FALSE)," ")))</f>
        <v xml:space="preserve"> </v>
      </c>
      <c r="BJ55" s="114"/>
      <c r="BK55" s="122" t="str">
        <f>IF(ISERROR(IF('EINGABE und ABFRAGE'!$E$6&gt;0,VLOOKUP(BK53,'EINGABE und ABFRAGE'!$I$7:$N$31,6,FALSE)," "))," ",(IF('EINGABE und ABFRAGE'!$E$6&gt;0,VLOOKUP(BK53,'EINGABE und ABFRAGE'!$I$7:$N$31,6,FALSE)," ")))</f>
        <v xml:space="preserve"> </v>
      </c>
      <c r="BL55" s="143"/>
    </row>
    <row r="56" spans="1:64" ht="12.75" customHeight="1" x14ac:dyDescent="0.15">
      <c r="A56" s="247"/>
      <c r="B56" s="248"/>
      <c r="C56" s="171"/>
      <c r="D56" s="114"/>
      <c r="E56" s="113"/>
      <c r="F56" s="114"/>
      <c r="G56" s="113"/>
      <c r="H56" s="114"/>
      <c r="I56" s="113"/>
      <c r="J56" s="114"/>
      <c r="K56" s="113"/>
      <c r="L56" s="114"/>
      <c r="M56" s="113"/>
      <c r="N56" s="114"/>
      <c r="O56" s="113"/>
      <c r="P56" s="114"/>
      <c r="Q56" s="113"/>
      <c r="R56" s="114"/>
      <c r="S56" s="113"/>
      <c r="T56" s="114"/>
      <c r="U56" s="113"/>
      <c r="V56" s="114"/>
      <c r="W56" s="113"/>
      <c r="X56" s="114"/>
      <c r="Y56" s="113"/>
      <c r="Z56" s="114"/>
      <c r="AA56" s="113"/>
      <c r="AB56" s="114"/>
      <c r="AC56" s="113"/>
      <c r="AD56" s="114"/>
      <c r="AE56" s="107"/>
      <c r="AF56" s="108"/>
      <c r="AG56" s="113"/>
      <c r="AH56" s="114"/>
      <c r="AI56" s="113"/>
      <c r="AJ56" s="114"/>
      <c r="AK56" s="113"/>
      <c r="AL56" s="114"/>
      <c r="AM56" s="113"/>
      <c r="AN56" s="114"/>
      <c r="AO56" s="113"/>
      <c r="AP56" s="114"/>
      <c r="AQ56" s="113"/>
      <c r="AR56" s="114"/>
      <c r="AS56" s="113"/>
      <c r="AT56" s="114"/>
      <c r="AU56" s="113"/>
      <c r="AV56" s="114"/>
      <c r="AW56" s="113"/>
      <c r="AX56" s="114"/>
      <c r="AY56" s="113"/>
      <c r="AZ56" s="114"/>
      <c r="BA56" s="113"/>
      <c r="BB56" s="114"/>
      <c r="BC56" s="113"/>
      <c r="BD56" s="114"/>
      <c r="BE56" s="113"/>
      <c r="BF56" s="114"/>
      <c r="BG56" s="113"/>
      <c r="BH56" s="114"/>
      <c r="BI56" s="113"/>
      <c r="BJ56" s="114"/>
      <c r="BK56" s="113"/>
      <c r="BL56" s="143"/>
    </row>
    <row r="57" spans="1:64" ht="12.75" customHeight="1" x14ac:dyDescent="0.15">
      <c r="A57" s="77"/>
      <c r="B57" s="47"/>
      <c r="C57" s="171"/>
      <c r="D57" s="114"/>
      <c r="E57" s="113"/>
      <c r="F57" s="114"/>
      <c r="G57" s="113"/>
      <c r="H57" s="114"/>
      <c r="I57" s="113"/>
      <c r="J57" s="114"/>
      <c r="K57" s="113"/>
      <c r="L57" s="114"/>
      <c r="M57" s="113"/>
      <c r="N57" s="114"/>
      <c r="O57" s="113"/>
      <c r="P57" s="114"/>
      <c r="Q57" s="113"/>
      <c r="R57" s="114"/>
      <c r="S57" s="113"/>
      <c r="T57" s="114"/>
      <c r="U57" s="113"/>
      <c r="V57" s="114"/>
      <c r="W57" s="113"/>
      <c r="X57" s="114"/>
      <c r="Y57" s="113"/>
      <c r="Z57" s="114"/>
      <c r="AA57" s="113"/>
      <c r="AB57" s="114"/>
      <c r="AC57" s="113"/>
      <c r="AD57" s="114"/>
      <c r="AE57" s="107"/>
      <c r="AF57" s="108"/>
      <c r="AG57" s="113"/>
      <c r="AH57" s="114"/>
      <c r="AI57" s="113"/>
      <c r="AJ57" s="114"/>
      <c r="AK57" s="113"/>
      <c r="AL57" s="114"/>
      <c r="AM57" s="113"/>
      <c r="AN57" s="114"/>
      <c r="AO57" s="113"/>
      <c r="AP57" s="114"/>
      <c r="AQ57" s="113"/>
      <c r="AR57" s="114"/>
      <c r="AS57" s="113"/>
      <c r="AT57" s="114"/>
      <c r="AU57" s="113"/>
      <c r="AV57" s="114"/>
      <c r="AW57" s="113"/>
      <c r="AX57" s="114"/>
      <c r="AY57" s="113"/>
      <c r="AZ57" s="114"/>
      <c r="BA57" s="113"/>
      <c r="BB57" s="114"/>
      <c r="BC57" s="113"/>
      <c r="BD57" s="114"/>
      <c r="BE57" s="113"/>
      <c r="BF57" s="114"/>
      <c r="BG57" s="113"/>
      <c r="BH57" s="114"/>
      <c r="BI57" s="113"/>
      <c r="BJ57" s="114"/>
      <c r="BK57" s="113"/>
      <c r="BL57" s="143"/>
    </row>
    <row r="58" spans="1:64" ht="12.75" customHeight="1" thickBot="1" x14ac:dyDescent="0.2">
      <c r="A58" s="79"/>
      <c r="B58" s="100"/>
      <c r="C58" s="172"/>
      <c r="D58" s="116"/>
      <c r="E58" s="115"/>
      <c r="F58" s="116"/>
      <c r="G58" s="115"/>
      <c r="H58" s="116"/>
      <c r="I58" s="115"/>
      <c r="J58" s="116"/>
      <c r="K58" s="115"/>
      <c r="L58" s="116"/>
      <c r="M58" s="115"/>
      <c r="N58" s="116"/>
      <c r="O58" s="115"/>
      <c r="P58" s="116"/>
      <c r="Q58" s="115"/>
      <c r="R58" s="116"/>
      <c r="S58" s="115"/>
      <c r="T58" s="116"/>
      <c r="U58" s="115"/>
      <c r="V58" s="116"/>
      <c r="W58" s="115"/>
      <c r="X58" s="116"/>
      <c r="Y58" s="115"/>
      <c r="Z58" s="116"/>
      <c r="AA58" s="115"/>
      <c r="AB58" s="116"/>
      <c r="AC58" s="115"/>
      <c r="AD58" s="116"/>
      <c r="AE58" s="109"/>
      <c r="AF58" s="110"/>
      <c r="AG58" s="115"/>
      <c r="AH58" s="116"/>
      <c r="AI58" s="115"/>
      <c r="AJ58" s="116"/>
      <c r="AK58" s="115"/>
      <c r="AL58" s="116"/>
      <c r="AM58" s="115"/>
      <c r="AN58" s="116"/>
      <c r="AO58" s="115"/>
      <c r="AP58" s="116"/>
      <c r="AQ58" s="115"/>
      <c r="AR58" s="116"/>
      <c r="AS58" s="115"/>
      <c r="AT58" s="116"/>
      <c r="AU58" s="115"/>
      <c r="AV58" s="116"/>
      <c r="AW58" s="115"/>
      <c r="AX58" s="116"/>
      <c r="AY58" s="115"/>
      <c r="AZ58" s="116"/>
      <c r="BA58" s="115"/>
      <c r="BB58" s="116"/>
      <c r="BC58" s="115"/>
      <c r="BD58" s="116"/>
      <c r="BE58" s="115"/>
      <c r="BF58" s="116"/>
      <c r="BG58" s="115"/>
      <c r="BH58" s="116"/>
      <c r="BI58" s="115"/>
      <c r="BJ58" s="116"/>
      <c r="BK58" s="115"/>
      <c r="BL58" s="144"/>
    </row>
    <row r="59" spans="1:64" ht="12.75" hidden="1" customHeight="1" thickTop="1" thickBot="1" x14ac:dyDescent="0.2">
      <c r="A59" s="77"/>
      <c r="B59" s="47"/>
      <c r="C59" s="145">
        <f>WEEKDAY(C60)</f>
        <v>3</v>
      </c>
      <c r="D59"/>
      <c r="E59">
        <f>WEEKDAY(E60)</f>
        <v>4</v>
      </c>
      <c r="F59"/>
      <c r="G59">
        <f>WEEKDAY(G60)</f>
        <v>5</v>
      </c>
      <c r="H59"/>
      <c r="I59">
        <f>WEEKDAY(I60)</f>
        <v>6</v>
      </c>
      <c r="J59"/>
      <c r="K59">
        <f>WEEKDAY(K60)</f>
        <v>7</v>
      </c>
      <c r="L59"/>
      <c r="M59">
        <f>WEEKDAY(M60)</f>
        <v>1</v>
      </c>
      <c r="N59"/>
      <c r="O59">
        <f>WEEKDAY(O60)</f>
        <v>2</v>
      </c>
      <c r="P59"/>
      <c r="Q59">
        <f>WEEKDAY(Q60)</f>
        <v>3</v>
      </c>
      <c r="R59"/>
      <c r="S59">
        <f>WEEKDAY(S60)</f>
        <v>4</v>
      </c>
      <c r="T59"/>
      <c r="U59">
        <f>WEEKDAY(U60)</f>
        <v>5</v>
      </c>
      <c r="V59"/>
      <c r="W59">
        <f>WEEKDAY(W60)</f>
        <v>6</v>
      </c>
      <c r="X59"/>
      <c r="Y59">
        <f>WEEKDAY(Y60)</f>
        <v>7</v>
      </c>
      <c r="Z59"/>
      <c r="AA59">
        <f>WEEKDAY(AA60)</f>
        <v>1</v>
      </c>
      <c r="AB59"/>
      <c r="AC59">
        <f>WEEKDAY(AC60)</f>
        <v>2</v>
      </c>
      <c r="AD59"/>
      <c r="AE59">
        <f>WEEKDAY(AE60)</f>
        <v>3</v>
      </c>
      <c r="AF59"/>
      <c r="AG59">
        <f>WEEKDAY(AG60)</f>
        <v>4</v>
      </c>
      <c r="AH59"/>
      <c r="AI59">
        <f>WEEKDAY(AI60)</f>
        <v>5</v>
      </c>
      <c r="AJ59"/>
      <c r="AK59">
        <f>WEEKDAY(AK60)</f>
        <v>6</v>
      </c>
      <c r="AL59"/>
      <c r="AM59">
        <f>WEEKDAY(AM60)</f>
        <v>7</v>
      </c>
      <c r="AN59"/>
      <c r="AO59">
        <f>WEEKDAY(AO60)</f>
        <v>1</v>
      </c>
      <c r="AP59"/>
      <c r="AQ59">
        <f>WEEKDAY(AQ60)</f>
        <v>2</v>
      </c>
      <c r="AR59"/>
      <c r="AS59">
        <f>WEEKDAY(AS60)</f>
        <v>3</v>
      </c>
      <c r="AT59"/>
      <c r="AU59">
        <f>WEEKDAY(AU60)</f>
        <v>4</v>
      </c>
      <c r="AV59"/>
      <c r="AW59">
        <f>WEEKDAY(AW60)</f>
        <v>5</v>
      </c>
      <c r="AX59"/>
      <c r="AY59">
        <f>WEEKDAY(AY60)</f>
        <v>6</v>
      </c>
      <c r="AZ59"/>
      <c r="BA59">
        <f>WEEKDAY(BA60)</f>
        <v>7</v>
      </c>
      <c r="BB59"/>
      <c r="BC59">
        <f>WEEKDAY(BC60)</f>
        <v>1</v>
      </c>
      <c r="BD59"/>
      <c r="BE59">
        <f>WEEKDAY(BE60)</f>
        <v>2</v>
      </c>
      <c r="BF59"/>
      <c r="BG59">
        <f>WEEKDAY(BG60)</f>
        <v>3</v>
      </c>
      <c r="BH59"/>
      <c r="BI59">
        <f>WEEKDAY(BI60)</f>
        <v>4</v>
      </c>
      <c r="BJ59"/>
      <c r="BK59"/>
      <c r="BL59" s="146"/>
    </row>
    <row r="60" spans="1:64" s="75" customFormat="1" ht="12.75" customHeight="1" thickTop="1" x14ac:dyDescent="0.15">
      <c r="A60" s="182"/>
      <c r="B60" s="124" t="s">
        <v>479</v>
      </c>
      <c r="C60" s="168">
        <f>IF($E$1&lt;&gt;" ",BK53+1," ")</f>
        <v>46266</v>
      </c>
      <c r="D60" s="112" t="s">
        <v>402</v>
      </c>
      <c r="E60" s="111">
        <f>IF($E$1&lt;&gt;" ",C60+1," ")</f>
        <v>46267</v>
      </c>
      <c r="F60" s="112" t="s">
        <v>403</v>
      </c>
      <c r="G60" s="111">
        <f>IF($E$1&lt;&gt;" ",E60+1," ")</f>
        <v>46268</v>
      </c>
      <c r="H60" s="112" t="s">
        <v>404</v>
      </c>
      <c r="I60" s="111">
        <f>IF($E$1&lt;&gt;" ",G60+1," ")</f>
        <v>46269</v>
      </c>
      <c r="J60" s="112" t="s">
        <v>405</v>
      </c>
      <c r="K60" s="111">
        <f>IF($E$1&lt;&gt;" ",I60+1," ")</f>
        <v>46270</v>
      </c>
      <c r="L60" s="112" t="s">
        <v>406</v>
      </c>
      <c r="M60" s="111">
        <f>IF($E$1&lt;&gt;" ",K60+1," ")</f>
        <v>46271</v>
      </c>
      <c r="N60" s="112" t="s">
        <v>407</v>
      </c>
      <c r="O60" s="111">
        <f>IF($E$1&lt;&gt;" ",M60+1," ")</f>
        <v>46272</v>
      </c>
      <c r="P60" s="112" t="s">
        <v>408</v>
      </c>
      <c r="Q60" s="111">
        <f>IF($E$1&lt;&gt;" ",O60+1," ")</f>
        <v>46273</v>
      </c>
      <c r="R60" s="112" t="s">
        <v>409</v>
      </c>
      <c r="S60" s="111">
        <f>IF($E$1&lt;&gt;" ",Q60+1," ")</f>
        <v>46274</v>
      </c>
      <c r="T60" s="112" t="s">
        <v>410</v>
      </c>
      <c r="U60" s="111">
        <f>IF($E$1&lt;&gt;" ",S60+1," ")</f>
        <v>46275</v>
      </c>
      <c r="V60" s="112" t="s">
        <v>411</v>
      </c>
      <c r="W60" s="111">
        <f>IF($E$1&lt;&gt;" ",U60+1," ")</f>
        <v>46276</v>
      </c>
      <c r="X60" s="112" t="s">
        <v>412</v>
      </c>
      <c r="Y60" s="111">
        <f>IF($E$1&lt;&gt;" ",W60+1," ")</f>
        <v>46277</v>
      </c>
      <c r="Z60" s="112" t="s">
        <v>413</v>
      </c>
      <c r="AA60" s="111">
        <f>IF($E$1&lt;&gt;" ",Y60+1," ")</f>
        <v>46278</v>
      </c>
      <c r="AB60" s="112" t="s">
        <v>414</v>
      </c>
      <c r="AC60" s="111">
        <f>IF($E$1&lt;&gt;" ",AA60+1," ")</f>
        <v>46279</v>
      </c>
      <c r="AD60" s="112" t="s">
        <v>415</v>
      </c>
      <c r="AE60" s="111">
        <f>IF($E$1&lt;&gt;" ",AC60+1," ")</f>
        <v>46280</v>
      </c>
      <c r="AF60" s="112" t="s">
        <v>416</v>
      </c>
      <c r="AG60" s="111">
        <f>IF($E$1&lt;&gt;" ",AE60+1," ")</f>
        <v>46281</v>
      </c>
      <c r="AH60" s="112" t="s">
        <v>417</v>
      </c>
      <c r="AI60" s="111">
        <f>IF($E$1&lt;&gt;" ",AG60+1," ")</f>
        <v>46282</v>
      </c>
      <c r="AJ60" s="112" t="s">
        <v>418</v>
      </c>
      <c r="AK60" s="111">
        <f>IF($E$1&lt;&gt;" ",AI60+1," ")</f>
        <v>46283</v>
      </c>
      <c r="AL60" s="112" t="s">
        <v>419</v>
      </c>
      <c r="AM60" s="111">
        <f>IF($E$1&lt;&gt;" ",AK60+1," ")</f>
        <v>46284</v>
      </c>
      <c r="AN60" s="112" t="s">
        <v>420</v>
      </c>
      <c r="AO60" s="111">
        <f>IF($E$1&lt;&gt;" ",AM60+1," ")</f>
        <v>46285</v>
      </c>
      <c r="AP60" s="112" t="s">
        <v>421</v>
      </c>
      <c r="AQ60" s="111">
        <f>IF($E$1&lt;&gt;" ",AO60+1," ")</f>
        <v>46286</v>
      </c>
      <c r="AR60" s="112" t="s">
        <v>422</v>
      </c>
      <c r="AS60" s="111">
        <f>IF($E$1&lt;&gt;" ",AQ60+1," ")</f>
        <v>46287</v>
      </c>
      <c r="AT60" s="112" t="s">
        <v>423</v>
      </c>
      <c r="AU60" s="111">
        <f>IF($E$1&lt;&gt;" ",AS60+1," ")</f>
        <v>46288</v>
      </c>
      <c r="AV60" s="112" t="s">
        <v>424</v>
      </c>
      <c r="AW60" s="111">
        <f>IF($E$1&lt;&gt;" ",AU60+1," ")</f>
        <v>46289</v>
      </c>
      <c r="AX60" s="112" t="s">
        <v>425</v>
      </c>
      <c r="AY60" s="111">
        <f>IF($E$1&lt;&gt;" ",AW60+1," ")</f>
        <v>46290</v>
      </c>
      <c r="AZ60" s="112" t="s">
        <v>426</v>
      </c>
      <c r="BA60" s="111">
        <f>IF($E$1&lt;&gt;" ",AY60+1," ")</f>
        <v>46291</v>
      </c>
      <c r="BB60" s="112" t="s">
        <v>427</v>
      </c>
      <c r="BC60" s="111">
        <f>IF($E$1&lt;&gt;" ",BA60+1," ")</f>
        <v>46292</v>
      </c>
      <c r="BD60" s="112" t="s">
        <v>428</v>
      </c>
      <c r="BE60" s="111">
        <f>IF($E$1&lt;&gt;" ",BC60+1," ")</f>
        <v>46293</v>
      </c>
      <c r="BF60" s="112" t="s">
        <v>429</v>
      </c>
      <c r="BG60" s="111">
        <f>IF($E$1&lt;&gt;" ",BE60+1," ")</f>
        <v>46294</v>
      </c>
      <c r="BH60" s="112" t="s">
        <v>430</v>
      </c>
      <c r="BI60" s="111">
        <f>IF($E$1&lt;&gt;" ",BG60+1," ")</f>
        <v>46295</v>
      </c>
      <c r="BJ60" s="112" t="s">
        <v>431</v>
      </c>
      <c r="BK60"/>
      <c r="BL60" s="146"/>
    </row>
    <row r="61" spans="1:64" s="135" customFormat="1" ht="12.75" customHeight="1" x14ac:dyDescent="0.15">
      <c r="A61" s="134"/>
      <c r="B61" s="183" t="s">
        <v>480</v>
      </c>
      <c r="C61" s="214" t="s">
        <v>496</v>
      </c>
      <c r="D61" s="214"/>
      <c r="E61" s="215" t="str">
        <f>IF(ISERROR(VLOOKUP(E60,Berechnung!$O:$S,5,FALSE))," ",(VLOOKUP(E60,Berechnung!$O:$S,5,FALSE)))</f>
        <v xml:space="preserve"> </v>
      </c>
      <c r="F61" s="215"/>
      <c r="G61" s="215" t="str">
        <f>IF(ISERROR(VLOOKUP(G60,Berechnung!$O:$S,5,FALSE))," ",(VLOOKUP(G60,Berechnung!$O:$S,5,FALSE)))</f>
        <v xml:space="preserve"> </v>
      </c>
      <c r="H61" s="215"/>
      <c r="I61" s="215" t="str">
        <f>IF(ISERROR(VLOOKUP(I60,Berechnung!$O:$S,5,FALSE))," ",(VLOOKUP(I60,Berechnung!$O:$S,5,FALSE)))</f>
        <v xml:space="preserve"> </v>
      </c>
      <c r="J61" s="216"/>
      <c r="K61" s="132" t="str">
        <f>IF(ISERROR(VLOOKUP(K60,Berechnung!$O:$S,5,FALSE))," ",(VLOOKUP(K60,Berechnung!$O:$S,5,FALSE)))</f>
        <v xml:space="preserve"> </v>
      </c>
      <c r="L61" s="133"/>
      <c r="M61" s="132" t="str">
        <f>IF(ISERROR(VLOOKUP(M60,Berechnung!$O:$S,5,FALSE))," ",(VLOOKUP(M60,Berechnung!$O:$S,5,FALSE)))</f>
        <v xml:space="preserve"> </v>
      </c>
      <c r="N61" s="133"/>
      <c r="O61" s="132">
        <f>IF(ISERROR(VLOOKUP(O60,Berechnung!$O:$S,5,FALSE))," ",(VLOOKUP(O60,Berechnung!$O:$S,5,FALSE)))</f>
        <v>37</v>
      </c>
      <c r="P61" s="133"/>
      <c r="Q61" s="132" t="str">
        <f>IF(ISERROR(VLOOKUP(Q60,Berechnung!$O:$S,5,FALSE))," ",(VLOOKUP(Q60,Berechnung!$O:$S,5,FALSE)))</f>
        <v xml:space="preserve"> </v>
      </c>
      <c r="R61" s="133"/>
      <c r="S61" s="132" t="str">
        <f>IF(ISERROR(VLOOKUP(S60,Berechnung!$O:$S,5,FALSE))," ",(VLOOKUP(S60,Berechnung!$O:$S,5,FALSE)))</f>
        <v xml:space="preserve"> </v>
      </c>
      <c r="T61" s="133"/>
      <c r="U61" s="132" t="str">
        <f>IF(ISERROR(VLOOKUP(U60,Berechnung!$O:$S,5,FALSE))," ",(VLOOKUP(U60,Berechnung!$O:$S,5,FALSE)))</f>
        <v xml:space="preserve"> </v>
      </c>
      <c r="V61" s="133"/>
      <c r="W61" s="228" t="s">
        <v>515</v>
      </c>
      <c r="X61" s="229"/>
      <c r="Y61" s="207"/>
      <c r="Z61" s="207"/>
      <c r="AA61" s="207"/>
      <c r="AB61" s="208"/>
      <c r="AC61" s="132">
        <f>IF(ISERROR(VLOOKUP(AC60,Berechnung!$O:$S,5,FALSE))," ",(VLOOKUP(AC60,Berechnung!$O:$S,5,FALSE)))</f>
        <v>38</v>
      </c>
      <c r="AD61" s="133"/>
      <c r="AE61" s="132" t="str">
        <f>IF(ISERROR(VLOOKUP(AE60,Berechnung!$O:$S,5,FALSE))," ",(VLOOKUP(AE60,Berechnung!$O:$S,5,FALSE)))</f>
        <v xml:space="preserve"> </v>
      </c>
      <c r="AF61" s="133"/>
      <c r="AG61" s="132" t="str">
        <f>IF(ISERROR(VLOOKUP(AG60,Berechnung!$O:$S,5,FALSE))," ",(VLOOKUP(AG60,Berechnung!$O:$S,5,FALSE)))</f>
        <v xml:space="preserve"> </v>
      </c>
      <c r="AH61" s="133"/>
      <c r="AI61" s="132" t="str">
        <f>IF(ISERROR(VLOOKUP(AI60,Berechnung!$O:$S,5,FALSE))," ",(VLOOKUP(AI60,Berechnung!$O:$S,5,FALSE)))</f>
        <v xml:space="preserve"> </v>
      </c>
      <c r="AJ61" s="133"/>
      <c r="AK61" s="224" t="s">
        <v>510</v>
      </c>
      <c r="AL61" s="225"/>
      <c r="AM61" s="226"/>
      <c r="AN61" s="227"/>
      <c r="AO61" s="132" t="str">
        <f>IF(ISERROR(VLOOKUP(AO60,Berechnung!$O:$S,5,FALSE))," ",(VLOOKUP(AO60,Berechnung!$O:$S,5,FALSE)))</f>
        <v xml:space="preserve"> </v>
      </c>
      <c r="AP61" s="133"/>
      <c r="AQ61" s="132">
        <f>IF(ISERROR(VLOOKUP(AQ60,Berechnung!$O:$S,5,FALSE))," ",(VLOOKUP(AQ60,Berechnung!$O:$S,5,FALSE)))</f>
        <v>39</v>
      </c>
      <c r="AR61" s="133"/>
      <c r="AS61" s="132" t="str">
        <f>IF(ISERROR(VLOOKUP(AS60,Berechnung!$O:$S,5,FALSE))," ",(VLOOKUP(AS60,Berechnung!$O:$S,5,FALSE)))</f>
        <v xml:space="preserve"> </v>
      </c>
      <c r="AT61" s="133"/>
      <c r="AU61" s="132" t="str">
        <f>IF(ISERROR(VLOOKUP(AU60,Berechnung!$O:$S,5,FALSE))," ",(VLOOKUP(AU60,Berechnung!$O:$S,5,FALSE)))</f>
        <v xml:space="preserve"> </v>
      </c>
      <c r="AV61" s="133"/>
      <c r="AW61" s="132" t="str">
        <f>IF(ISERROR(VLOOKUP(AW60,Berechnung!$O:$S,5,FALSE))," ",(VLOOKUP(AW60,Berechnung!$O:$S,5,FALSE)))</f>
        <v xml:space="preserve"> </v>
      </c>
      <c r="AX61" s="133"/>
      <c r="AY61" s="132" t="str">
        <f>IF(ISERROR(VLOOKUP(AY60,Berechnung!$O:$S,5,FALSE))," ",(VLOOKUP(AY60,Berechnung!$O:$S,5,FALSE)))</f>
        <v xml:space="preserve"> </v>
      </c>
      <c r="AZ61" s="133"/>
      <c r="BA61" s="132" t="str">
        <f>IF(ISERROR(VLOOKUP(BA60,Berechnung!$O:$S,5,FALSE))," ",(VLOOKUP(BA60,Berechnung!$O:$S,5,FALSE)))</f>
        <v xml:space="preserve"> </v>
      </c>
      <c r="BB61" s="133"/>
      <c r="BC61" s="132" t="str">
        <f>IF(ISERROR(VLOOKUP(BC60,Berechnung!$O:$S,5,FALSE))," ",(VLOOKUP(BC60,Berechnung!$O:$S,5,FALSE)))</f>
        <v xml:space="preserve"> </v>
      </c>
      <c r="BD61" s="133"/>
      <c r="BE61" s="132">
        <f>IF(ISERROR(VLOOKUP(BE60,Berechnung!$O:$S,5,FALSE))," ",(VLOOKUP(BE60,Berechnung!$O:$S,5,FALSE)))</f>
        <v>40</v>
      </c>
      <c r="BF61" s="133"/>
      <c r="BG61" s="132" t="str">
        <f>IF(ISERROR(VLOOKUP(BG60,Berechnung!$O:$S,5,FALSE))," ",(VLOOKUP(BG60,Berechnung!$O:$S,5,FALSE)))</f>
        <v xml:space="preserve"> </v>
      </c>
      <c r="BH61" s="133"/>
      <c r="BI61" s="132" t="str">
        <f>IF(ISERROR(VLOOKUP(BI60,Berechnung!$O:$S,5,FALSE))," ",(VLOOKUP(BI60,Berechnung!$O:$S,5,FALSE)))</f>
        <v xml:space="preserve"> </v>
      </c>
      <c r="BJ61" s="133"/>
      <c r="BK61" s="155"/>
      <c r="BL61" s="156"/>
    </row>
    <row r="62" spans="1:64" ht="12.75" customHeight="1" x14ac:dyDescent="0.15">
      <c r="A62" s="247" t="s">
        <v>438</v>
      </c>
      <c r="B62" s="248"/>
      <c r="C62" s="170" t="str">
        <f>IF(ISERROR(IF('EINGABE und ABFRAGE'!$E$6&gt;0,VLOOKUP(C60,'EINGABE und ABFRAGE'!$I$7:$N$31,6,FALSE)," "))," ",(IF('EINGABE und ABFRAGE'!$E$6&gt;0,VLOOKUP(C60,'EINGABE und ABFRAGE'!$I$7:$N$31,6,FALSE)," ")))</f>
        <v xml:space="preserve"> </v>
      </c>
      <c r="D62" s="114"/>
      <c r="E62" s="122" t="str">
        <f>IF(ISERROR(IF('EINGABE und ABFRAGE'!$E$6&gt;0,VLOOKUP(E60,'EINGABE und ABFRAGE'!$I$7:$N$31,6,FALSE)," "))," ",(IF('EINGABE und ABFRAGE'!$E$6&gt;0,VLOOKUP(E60,'EINGABE und ABFRAGE'!$I$7:$N$31,6,FALSE)," ")))</f>
        <v xml:space="preserve"> </v>
      </c>
      <c r="F62" s="114"/>
      <c r="G62" s="122" t="str">
        <f>IF(ISERROR(IF('EINGABE und ABFRAGE'!$E$6&gt;0,VLOOKUP(G60,'EINGABE und ABFRAGE'!$I$7:$N$31,6,FALSE)," "))," ",(IF('EINGABE und ABFRAGE'!$E$6&gt;0,VLOOKUP(G60,'EINGABE und ABFRAGE'!$I$7:$N$31,6,FALSE)," ")))</f>
        <v xml:space="preserve"> </v>
      </c>
      <c r="H62" s="114"/>
      <c r="I62" s="122" t="str">
        <f>IF(ISERROR(IF('EINGABE und ABFRAGE'!$E$6&gt;0,VLOOKUP(I60,'EINGABE und ABFRAGE'!$I$7:$N$31,6,FALSE)," "))," ",(IF('EINGABE und ABFRAGE'!$E$6&gt;0,VLOOKUP(I60,'EINGABE und ABFRAGE'!$I$7:$N$31,6,FALSE)," ")))</f>
        <v xml:space="preserve"> </v>
      </c>
      <c r="J62" s="114"/>
      <c r="K62" s="122" t="str">
        <f>IF(ISERROR(IF('EINGABE und ABFRAGE'!$E$6&gt;0,VLOOKUP(K60,'EINGABE und ABFRAGE'!$I$7:$N$31,6,FALSE)," "))," ",(IF('EINGABE und ABFRAGE'!$E$6&gt;0,VLOOKUP(K60,'EINGABE und ABFRAGE'!$I$7:$N$31,6,FALSE)," ")))</f>
        <v xml:space="preserve"> </v>
      </c>
      <c r="L62" s="114"/>
      <c r="M62" s="122" t="str">
        <f>IF(ISERROR(IF('EINGABE und ABFRAGE'!$E$6&gt;0,VLOOKUP(M60,'EINGABE und ABFRAGE'!$I$7:$N$31,6,FALSE)," "))," ",(IF('EINGABE und ABFRAGE'!$E$6&gt;0,VLOOKUP(M60,'EINGABE und ABFRAGE'!$I$7:$N$31,6,FALSE)," ")))</f>
        <v xml:space="preserve"> </v>
      </c>
      <c r="N62" s="114"/>
      <c r="O62" s="122" t="str">
        <f>IF(ISERROR(IF('EINGABE und ABFRAGE'!$E$6&gt;0,VLOOKUP(O60,'EINGABE und ABFRAGE'!$I$7:$N$31,6,FALSE)," "))," ",(IF('EINGABE und ABFRAGE'!$E$6&gt;0,VLOOKUP(O60,'EINGABE und ABFRAGE'!$I$7:$N$31,6,FALSE)," ")))</f>
        <v xml:space="preserve"> </v>
      </c>
      <c r="P62" s="114"/>
      <c r="Q62" s="122" t="str">
        <f>IF(ISERROR(IF('EINGABE und ABFRAGE'!$E$6&gt;0,VLOOKUP(Q60,'EINGABE und ABFRAGE'!$I$7:$N$31,6,FALSE)," "))," ",(IF('EINGABE und ABFRAGE'!$E$6&gt;0,VLOOKUP(Q60,'EINGABE und ABFRAGE'!$I$7:$N$31,6,FALSE)," ")))</f>
        <v xml:space="preserve"> </v>
      </c>
      <c r="R62" s="114"/>
      <c r="S62" s="122" t="str">
        <f>IF(ISERROR(IF('EINGABE und ABFRAGE'!$E$6&gt;0,VLOOKUP(S60,'EINGABE und ABFRAGE'!$I$7:$N$31,6,FALSE)," "))," ",(IF('EINGABE und ABFRAGE'!$E$6&gt;0,VLOOKUP(S60,'EINGABE und ABFRAGE'!$I$7:$N$31,6,FALSE)," ")))</f>
        <v xml:space="preserve"> </v>
      </c>
      <c r="T62" s="114"/>
      <c r="U62" s="122" t="str">
        <f>IF(ISERROR(IF('EINGABE und ABFRAGE'!$E$6&gt;0,VLOOKUP(U60,'EINGABE und ABFRAGE'!$I$7:$N$31,6,FALSE)," "))," ",(IF('EINGABE und ABFRAGE'!$E$6&gt;0,VLOOKUP(U60,'EINGABE und ABFRAGE'!$I$7:$N$31,6,FALSE)," ")))</f>
        <v xml:space="preserve"> </v>
      </c>
      <c r="V62" s="114"/>
      <c r="W62" s="122" t="str">
        <f>IF(ISERROR(IF('EINGABE und ABFRAGE'!$E$6&gt;0,VLOOKUP(W60,'EINGABE und ABFRAGE'!$I$7:$N$31,6,FALSE)," "))," ",(IF('EINGABE und ABFRAGE'!$E$6&gt;0,VLOOKUP(W60,'EINGABE und ABFRAGE'!$I$7:$N$31,6,FALSE)," ")))</f>
        <v xml:space="preserve"> </v>
      </c>
      <c r="X62" s="114"/>
      <c r="Y62" s="122" t="str">
        <f>IF(ISERROR(IF('EINGABE und ABFRAGE'!$E$6&gt;0,VLOOKUP(Y60,'EINGABE und ABFRAGE'!$I$7:$N$31,6,FALSE)," "))," ",(IF('EINGABE und ABFRAGE'!$E$6&gt;0,VLOOKUP(Y60,'EINGABE und ABFRAGE'!$I$7:$N$31,6,FALSE)," ")))</f>
        <v xml:space="preserve"> </v>
      </c>
      <c r="Z62" s="114"/>
      <c r="AA62" s="122" t="str">
        <f>IF(ISERROR(IF('EINGABE und ABFRAGE'!$E$6&gt;0,VLOOKUP(AA60,'EINGABE und ABFRAGE'!$I$7:$N$31,6,FALSE)," "))," ",(IF('EINGABE und ABFRAGE'!$E$6&gt;0,VLOOKUP(AA60,'EINGABE und ABFRAGE'!$I$7:$N$31,6,FALSE)," ")))</f>
        <v xml:space="preserve"> </v>
      </c>
      <c r="AB62" s="114"/>
      <c r="AC62" s="122" t="str">
        <f>IF(ISERROR(IF('EINGABE und ABFRAGE'!$E$6&gt;0,VLOOKUP(AC60,'EINGABE und ABFRAGE'!$I$7:$N$31,6,FALSE)," "))," ",(IF('EINGABE und ABFRAGE'!$E$6&gt;0,VLOOKUP(AC60,'EINGABE und ABFRAGE'!$I$7:$N$31,6,FALSE)," ")))</f>
        <v xml:space="preserve"> </v>
      </c>
      <c r="AD62" s="114"/>
      <c r="AE62" s="122" t="str">
        <f>IF(ISERROR(IF('EINGABE und ABFRAGE'!$E$6&gt;0,VLOOKUP(AE60,'EINGABE und ABFRAGE'!$I$7:$N$31,6,FALSE)," "))," ",(IF('EINGABE und ABFRAGE'!$E$6&gt;0,VLOOKUP(AE60,'EINGABE und ABFRAGE'!$I$7:$N$31,6,FALSE)," ")))</f>
        <v xml:space="preserve"> </v>
      </c>
      <c r="AF62" s="114"/>
      <c r="AG62" s="122" t="str">
        <f>IF(ISERROR(IF('EINGABE und ABFRAGE'!$E$6&gt;0,VLOOKUP(AG60,'EINGABE und ABFRAGE'!$I$7:$N$31,6,FALSE)," "))," ",(IF('EINGABE und ABFRAGE'!$E$6&gt;0,VLOOKUP(AG60,'EINGABE und ABFRAGE'!$I$7:$N$31,6,FALSE)," ")))</f>
        <v xml:space="preserve"> </v>
      </c>
      <c r="AH62" s="114"/>
      <c r="AI62" s="122" t="str">
        <f>IF(ISERROR(IF('EINGABE und ABFRAGE'!$E$6&gt;0,VLOOKUP(AI60,'EINGABE und ABFRAGE'!$I$7:$N$31,6,FALSE)," "))," ",(IF('EINGABE und ABFRAGE'!$E$6&gt;0,VLOOKUP(AI60,'EINGABE und ABFRAGE'!$I$7:$N$31,6,FALSE)," ")))</f>
        <v xml:space="preserve"> </v>
      </c>
      <c r="AJ62" s="114"/>
      <c r="AK62" s="228" t="s">
        <v>527</v>
      </c>
      <c r="AL62" s="229"/>
      <c r="AM62" s="207"/>
      <c r="AN62" s="207"/>
      <c r="AO62" s="207"/>
      <c r="AP62" s="208"/>
      <c r="AQ62" s="122" t="str">
        <f>IF(ISERROR(IF('EINGABE und ABFRAGE'!$E$6&gt;0,VLOOKUP(AQ60,'EINGABE und ABFRAGE'!$I$7:$N$31,6,FALSE)," "))," ",(IF('EINGABE und ABFRAGE'!$E$6&gt;0,VLOOKUP(AQ60,'EINGABE und ABFRAGE'!$I$7:$N$31,6,FALSE)," ")))</f>
        <v xml:space="preserve"> </v>
      </c>
      <c r="AR62" s="114"/>
      <c r="AS62" s="122" t="str">
        <f>IF(ISERROR(IF('EINGABE und ABFRAGE'!$E$6&gt;0,VLOOKUP(AS60,'EINGABE und ABFRAGE'!$I$7:$N$31,6,FALSE)," "))," ",(IF('EINGABE und ABFRAGE'!$E$6&gt;0,VLOOKUP(AS60,'EINGABE und ABFRAGE'!$I$7:$N$31,6,FALSE)," ")))</f>
        <v xml:space="preserve"> </v>
      </c>
      <c r="AT62" s="114"/>
      <c r="AU62" s="122" t="str">
        <f>IF(ISERROR(IF('EINGABE und ABFRAGE'!$E$6&gt;0,VLOOKUP(AU60,'EINGABE und ABFRAGE'!$I$7:$N$31,6,FALSE)," "))," ",(IF('EINGABE und ABFRAGE'!$E$6&gt;0,VLOOKUP(AU60,'EINGABE und ABFRAGE'!$I$7:$N$31,6,FALSE)," ")))</f>
        <v xml:space="preserve"> </v>
      </c>
      <c r="AV62" s="114"/>
      <c r="AW62" s="122" t="str">
        <f>IF(ISERROR(IF('EINGABE und ABFRAGE'!$E$6&gt;0,VLOOKUP(AW60,'EINGABE und ABFRAGE'!$I$7:$N$31,6,FALSE)," "))," ",(IF('EINGABE und ABFRAGE'!$E$6&gt;0,VLOOKUP(AW60,'EINGABE und ABFRAGE'!$I$7:$N$31,6,FALSE)," ")))</f>
        <v xml:space="preserve"> </v>
      </c>
      <c r="AX62" s="114"/>
      <c r="AY62" s="122" t="str">
        <f>IF(ISERROR(IF('EINGABE und ABFRAGE'!$E$6&gt;0,VLOOKUP(AY60,'EINGABE und ABFRAGE'!$I$7:$N$31,6,FALSE)," "))," ",(IF('EINGABE und ABFRAGE'!$E$6&gt;0,VLOOKUP(AY60,'EINGABE und ABFRAGE'!$I$7:$N$31,6,FALSE)," ")))</f>
        <v xml:space="preserve"> </v>
      </c>
      <c r="AZ62" s="114"/>
      <c r="BA62" s="122" t="str">
        <f>IF(ISERROR(IF('EINGABE und ABFRAGE'!$E$6&gt;0,VLOOKUP(BA60,'EINGABE und ABFRAGE'!$I$7:$N$31,6,FALSE)," "))," ",(IF('EINGABE und ABFRAGE'!$E$6&gt;0,VLOOKUP(BA60,'EINGABE und ABFRAGE'!$I$7:$N$31,6,FALSE)," ")))</f>
        <v xml:space="preserve"> </v>
      </c>
      <c r="BB62" s="114"/>
      <c r="BC62" s="122" t="str">
        <f>IF(ISERROR(IF('EINGABE und ABFRAGE'!$E$6&gt;0,VLOOKUP(BC60,'EINGABE und ABFRAGE'!$I$7:$N$31,6,FALSE)," "))," ",(IF('EINGABE und ABFRAGE'!$E$6&gt;0,VLOOKUP(BC60,'EINGABE und ABFRAGE'!$I$7:$N$31,6,FALSE)," ")))</f>
        <v xml:space="preserve"> </v>
      </c>
      <c r="BD62" s="114"/>
      <c r="BE62" s="122" t="str">
        <f>IF(ISERROR(IF('EINGABE und ABFRAGE'!$E$6&gt;0,VLOOKUP(BE60,'EINGABE und ABFRAGE'!$I$7:$N$31,6,FALSE)," "))," ",(IF('EINGABE und ABFRAGE'!$E$6&gt;0,VLOOKUP(BE60,'EINGABE und ABFRAGE'!$I$7:$N$31,6,FALSE)," ")))</f>
        <v xml:space="preserve"> </v>
      </c>
      <c r="BF62" s="114"/>
      <c r="BG62" s="122" t="str">
        <f>IF(ISERROR(IF('EINGABE und ABFRAGE'!$E$6&gt;0,VLOOKUP(BG60,'EINGABE und ABFRAGE'!$I$7:$N$31,6,FALSE)," "))," ",(IF('EINGABE und ABFRAGE'!$E$6&gt;0,VLOOKUP(BG60,'EINGABE und ABFRAGE'!$I$7:$N$31,6,FALSE)," ")))</f>
        <v xml:space="preserve"> </v>
      </c>
      <c r="BH62" s="114"/>
      <c r="BI62" s="122" t="str">
        <f>IF(ISERROR(IF('EINGABE und ABFRAGE'!$E$6&gt;0,VLOOKUP(BI60,'EINGABE und ABFRAGE'!$I$7:$N$31,6,FALSE)," "))," ",(IF('EINGABE und ABFRAGE'!$E$6&gt;0,VLOOKUP(BI60,'EINGABE und ABFRAGE'!$I$7:$N$31,6,FALSE)," ")))</f>
        <v xml:space="preserve"> </v>
      </c>
      <c r="BJ62" s="114"/>
      <c r="BK62" t="str">
        <f>IF(ISERROR(VLOOKUP(BK60,'EINGABE und ABFRAGE'!$I$7:$N$31,6,FALSE))," ",(VLOOKUP(BK60,'EINGABE und ABFRAGE'!$I$7:$N$31,6,FALSE)))</f>
        <v xml:space="preserve"> </v>
      </c>
      <c r="BL62" s="146"/>
    </row>
    <row r="63" spans="1:64" ht="12.75" customHeight="1" x14ac:dyDescent="0.15">
      <c r="A63" s="247"/>
      <c r="B63" s="248"/>
      <c r="C63" s="171"/>
      <c r="D63" s="114"/>
      <c r="E63" s="113"/>
      <c r="F63" s="114"/>
      <c r="G63" s="113"/>
      <c r="H63" s="114"/>
      <c r="I63" s="113"/>
      <c r="J63" s="114"/>
      <c r="K63" s="113"/>
      <c r="L63" s="114"/>
      <c r="M63" s="113"/>
      <c r="N63" s="114"/>
      <c r="O63" s="113"/>
      <c r="P63" s="114"/>
      <c r="Q63" s="113"/>
      <c r="R63" s="114"/>
      <c r="S63" s="113"/>
      <c r="T63" s="114"/>
      <c r="U63" s="113"/>
      <c r="V63" s="114"/>
      <c r="W63" s="113"/>
      <c r="X63" s="114"/>
      <c r="Y63" s="113"/>
      <c r="Z63" s="114"/>
      <c r="AA63" s="113"/>
      <c r="AB63" s="114"/>
      <c r="AC63" s="113"/>
      <c r="AD63" s="114"/>
      <c r="AE63" s="113"/>
      <c r="AF63" s="114"/>
      <c r="AG63" s="113"/>
      <c r="AH63" s="114"/>
      <c r="AI63" s="113"/>
      <c r="AJ63" s="114"/>
      <c r="AK63" s="113"/>
      <c r="AL63" s="114"/>
      <c r="AM63" s="113"/>
      <c r="AN63" s="114"/>
      <c r="AO63" s="113"/>
      <c r="AP63" s="114"/>
      <c r="AQ63" s="113"/>
      <c r="AR63" s="114"/>
      <c r="AS63" s="113"/>
      <c r="AT63" s="114"/>
      <c r="AU63" s="113"/>
      <c r="AV63" s="114"/>
      <c r="AW63" s="113"/>
      <c r="AX63" s="114"/>
      <c r="AY63" s="113"/>
      <c r="AZ63" s="114"/>
      <c r="BA63" s="113"/>
      <c r="BB63" s="114"/>
      <c r="BC63" s="113"/>
      <c r="BD63" s="114"/>
      <c r="BE63" s="113"/>
      <c r="BF63" s="114"/>
      <c r="BG63" s="113"/>
      <c r="BH63" s="114"/>
      <c r="BI63" s="113"/>
      <c r="BJ63" s="114"/>
      <c r="BK63"/>
      <c r="BL63" s="146"/>
    </row>
    <row r="64" spans="1:64" ht="12.75" customHeight="1" x14ac:dyDescent="0.15">
      <c r="A64" s="77"/>
      <c r="B64" s="47"/>
      <c r="C64" s="171"/>
      <c r="D64" s="114"/>
      <c r="E64" s="113"/>
      <c r="F64" s="114"/>
      <c r="G64" s="113"/>
      <c r="H64" s="114"/>
      <c r="I64" s="113"/>
      <c r="J64" s="114"/>
      <c r="K64" s="113"/>
      <c r="L64" s="114"/>
      <c r="M64" s="113"/>
      <c r="N64" s="114"/>
      <c r="O64" s="113"/>
      <c r="P64" s="114"/>
      <c r="Q64" s="113"/>
      <c r="R64" s="114"/>
      <c r="S64" s="113"/>
      <c r="T64" s="114"/>
      <c r="U64" s="113"/>
      <c r="V64" s="114"/>
      <c r="W64" s="113"/>
      <c r="X64" s="114"/>
      <c r="Y64" s="113"/>
      <c r="Z64" s="114"/>
      <c r="AA64" s="113"/>
      <c r="AB64" s="114"/>
      <c r="AC64" s="113"/>
      <c r="AD64" s="114"/>
      <c r="AE64" s="113"/>
      <c r="AF64" s="114"/>
      <c r="AG64" s="113"/>
      <c r="AH64" s="114"/>
      <c r="AI64" s="113"/>
      <c r="AJ64" s="114"/>
      <c r="AK64" s="113"/>
      <c r="AL64" s="114"/>
      <c r="AM64" s="113"/>
      <c r="AN64" s="114"/>
      <c r="AO64" s="113"/>
      <c r="AP64" s="114"/>
      <c r="AQ64" s="113"/>
      <c r="AR64" s="114"/>
      <c r="AS64" s="113"/>
      <c r="AT64" s="114"/>
      <c r="AU64" s="113"/>
      <c r="AV64" s="114"/>
      <c r="AW64" s="113"/>
      <c r="AX64" s="114"/>
      <c r="AY64" s="113"/>
      <c r="AZ64" s="114"/>
      <c r="BA64" s="113"/>
      <c r="BB64" s="114"/>
      <c r="BC64" s="113"/>
      <c r="BD64" s="114"/>
      <c r="BE64" s="113"/>
      <c r="BF64" s="114"/>
      <c r="BG64" s="113"/>
      <c r="BH64" s="114"/>
      <c r="BI64" s="113"/>
      <c r="BJ64" s="114"/>
      <c r="BK64"/>
      <c r="BL64" s="146"/>
    </row>
    <row r="65" spans="1:64" ht="12.75" customHeight="1" thickBot="1" x14ac:dyDescent="0.2">
      <c r="A65" s="77"/>
      <c r="B65" s="47"/>
      <c r="C65" s="172"/>
      <c r="D65" s="116"/>
      <c r="E65" s="115"/>
      <c r="F65" s="116"/>
      <c r="G65" s="115"/>
      <c r="H65" s="116"/>
      <c r="I65" s="115"/>
      <c r="J65" s="116"/>
      <c r="K65" s="115"/>
      <c r="L65" s="116"/>
      <c r="M65" s="115"/>
      <c r="N65" s="116"/>
      <c r="O65" s="115"/>
      <c r="P65" s="116"/>
      <c r="Q65" s="115"/>
      <c r="R65" s="116"/>
      <c r="S65" s="115"/>
      <c r="T65" s="116"/>
      <c r="U65" s="115"/>
      <c r="V65" s="116"/>
      <c r="W65" s="115"/>
      <c r="X65" s="116"/>
      <c r="Y65" s="115"/>
      <c r="Z65" s="116"/>
      <c r="AA65" s="115"/>
      <c r="AB65" s="116"/>
      <c r="AC65" s="115"/>
      <c r="AD65" s="116"/>
      <c r="AE65" s="115"/>
      <c r="AF65" s="116"/>
      <c r="AG65" s="115"/>
      <c r="AH65" s="116"/>
      <c r="AI65" s="115"/>
      <c r="AJ65" s="116"/>
      <c r="AK65" s="115"/>
      <c r="AL65" s="116"/>
      <c r="AM65" s="115"/>
      <c r="AN65" s="116"/>
      <c r="AO65" s="115"/>
      <c r="AP65" s="116"/>
      <c r="AQ65" s="115"/>
      <c r="AR65" s="116"/>
      <c r="AS65" s="115"/>
      <c r="AT65" s="116"/>
      <c r="AU65" s="115"/>
      <c r="AV65" s="116"/>
      <c r="AW65" s="115"/>
      <c r="AX65" s="116"/>
      <c r="AY65" s="115"/>
      <c r="AZ65" s="116"/>
      <c r="BA65" s="115"/>
      <c r="BB65" s="116"/>
      <c r="BC65" s="115"/>
      <c r="BD65" s="116"/>
      <c r="BE65" s="115"/>
      <c r="BF65" s="116"/>
      <c r="BG65" s="115"/>
      <c r="BH65" s="116"/>
      <c r="BI65" s="115"/>
      <c r="BJ65" s="116"/>
      <c r="BK65"/>
      <c r="BL65" s="146"/>
    </row>
    <row r="66" spans="1:64" ht="12.75" hidden="1" customHeight="1" thickTop="1" thickBot="1" x14ac:dyDescent="0.2">
      <c r="A66" s="123"/>
      <c r="B66" s="162"/>
      <c r="C66" s="145">
        <f>WEEKDAY(C67)</f>
        <v>5</v>
      </c>
      <c r="D66"/>
      <c r="E66">
        <f>WEEKDAY(E67)</f>
        <v>6</v>
      </c>
      <c r="F66"/>
      <c r="G66">
        <f>WEEKDAY(G67)</f>
        <v>7</v>
      </c>
      <c r="H66"/>
      <c r="I66">
        <f>WEEKDAY(I67)</f>
        <v>1</v>
      </c>
      <c r="J66"/>
      <c r="K66">
        <f>WEEKDAY(K67)</f>
        <v>2</v>
      </c>
      <c r="L66"/>
      <c r="M66">
        <f>WEEKDAY(M67)</f>
        <v>3</v>
      </c>
      <c r="N66"/>
      <c r="O66">
        <f>WEEKDAY(O67)</f>
        <v>4</v>
      </c>
      <c r="P66"/>
      <c r="Q66">
        <f>WEEKDAY(Q67)</f>
        <v>5</v>
      </c>
      <c r="R66"/>
      <c r="S66">
        <f>WEEKDAY(S67)</f>
        <v>6</v>
      </c>
      <c r="T66"/>
      <c r="U66">
        <f>WEEKDAY(U67)</f>
        <v>7</v>
      </c>
      <c r="V66"/>
      <c r="W66">
        <f>WEEKDAY(W67)</f>
        <v>1</v>
      </c>
      <c r="X66"/>
      <c r="Y66">
        <f>WEEKDAY(Y67)</f>
        <v>2</v>
      </c>
      <c r="Z66"/>
      <c r="AA66">
        <f>WEEKDAY(AA67)</f>
        <v>3</v>
      </c>
      <c r="AB66"/>
      <c r="AC66">
        <f>WEEKDAY(AC67)</f>
        <v>4</v>
      </c>
      <c r="AD66"/>
      <c r="AE66">
        <f>WEEKDAY(AE67)</f>
        <v>5</v>
      </c>
      <c r="AF66"/>
      <c r="AG66">
        <f>WEEKDAY(AG67)</f>
        <v>6</v>
      </c>
      <c r="AH66"/>
      <c r="AI66">
        <f>WEEKDAY(AI67)</f>
        <v>7</v>
      </c>
      <c r="AJ66"/>
      <c r="AK66">
        <f>WEEKDAY(AK67)</f>
        <v>1</v>
      </c>
      <c r="AL66"/>
      <c r="AM66">
        <f>WEEKDAY(AM67)</f>
        <v>2</v>
      </c>
      <c r="AN66"/>
      <c r="AO66">
        <f>WEEKDAY(AO67)</f>
        <v>3</v>
      </c>
      <c r="AP66"/>
      <c r="AQ66">
        <f>WEEKDAY(AQ67)</f>
        <v>4</v>
      </c>
      <c r="AR66"/>
      <c r="AS66">
        <f>WEEKDAY(AS67)</f>
        <v>5</v>
      </c>
      <c r="AT66"/>
      <c r="AU66">
        <f>WEEKDAY(AU67)</f>
        <v>6</v>
      </c>
      <c r="AV66"/>
      <c r="AW66">
        <f>WEEKDAY(AW67)</f>
        <v>7</v>
      </c>
      <c r="AX66"/>
      <c r="AY66">
        <f>WEEKDAY(AY67)</f>
        <v>1</v>
      </c>
      <c r="AZ66"/>
      <c r="BA66">
        <f>WEEKDAY(BA67)</f>
        <v>2</v>
      </c>
      <c r="BB66"/>
      <c r="BC66">
        <f>WEEKDAY(BC67)</f>
        <v>3</v>
      </c>
      <c r="BD66"/>
      <c r="BE66">
        <f>WEEKDAY(BE67)</f>
        <v>4</v>
      </c>
      <c r="BF66"/>
      <c r="BG66">
        <f>WEEKDAY(BG67)</f>
        <v>5</v>
      </c>
      <c r="BH66"/>
      <c r="BI66">
        <f>WEEKDAY(BI67)</f>
        <v>6</v>
      </c>
      <c r="BJ66"/>
      <c r="BK66">
        <f>WEEKDAY(BK67)</f>
        <v>7</v>
      </c>
      <c r="BL66" s="146"/>
    </row>
    <row r="67" spans="1:64" s="75" customFormat="1" ht="12.75" customHeight="1" thickTop="1" x14ac:dyDescent="0.15">
      <c r="A67" s="182"/>
      <c r="B67" s="124" t="s">
        <v>479</v>
      </c>
      <c r="C67" s="168">
        <f>IF($E$1&lt;&gt;" ",BI60+1," ")</f>
        <v>46296</v>
      </c>
      <c r="D67" s="112" t="s">
        <v>402</v>
      </c>
      <c r="E67" s="111">
        <f>IF($E$1&lt;&gt;" ",C67+1," ")</f>
        <v>46297</v>
      </c>
      <c r="F67" s="112" t="s">
        <v>403</v>
      </c>
      <c r="G67" s="111">
        <f>IF($E$1&lt;&gt;" ",E67+1," ")</f>
        <v>46298</v>
      </c>
      <c r="H67" s="112" t="s">
        <v>404</v>
      </c>
      <c r="I67" s="111">
        <f>IF($E$1&lt;&gt;" ",G67+1," ")</f>
        <v>46299</v>
      </c>
      <c r="J67" s="112" t="s">
        <v>405</v>
      </c>
      <c r="K67" s="111">
        <f>IF($E$1&lt;&gt;" ",I67+1," ")</f>
        <v>46300</v>
      </c>
      <c r="L67" s="112" t="s">
        <v>406</v>
      </c>
      <c r="M67" s="111">
        <f>IF($E$1&lt;&gt;" ",K67+1," ")</f>
        <v>46301</v>
      </c>
      <c r="N67" s="112" t="s">
        <v>407</v>
      </c>
      <c r="O67" s="111">
        <f>IF($E$1&lt;&gt;" ",M67+1," ")</f>
        <v>46302</v>
      </c>
      <c r="P67" s="112" t="s">
        <v>408</v>
      </c>
      <c r="Q67" s="111">
        <f>IF($E$1&lt;&gt;" ",O67+1," ")</f>
        <v>46303</v>
      </c>
      <c r="R67" s="112" t="s">
        <v>409</v>
      </c>
      <c r="S67" s="111">
        <f>IF($E$1&lt;&gt;" ",Q67+1," ")</f>
        <v>46304</v>
      </c>
      <c r="T67" s="112" t="s">
        <v>410</v>
      </c>
      <c r="U67" s="111">
        <f>IF($E$1&lt;&gt;" ",S67+1," ")</f>
        <v>46305</v>
      </c>
      <c r="V67" s="112" t="s">
        <v>411</v>
      </c>
      <c r="W67" s="111">
        <f>IF($E$1&lt;&gt;" ",U67+1," ")</f>
        <v>46306</v>
      </c>
      <c r="X67" s="112" t="s">
        <v>412</v>
      </c>
      <c r="Y67" s="111">
        <f>IF($E$1&lt;&gt;" ",W67+1," ")</f>
        <v>46307</v>
      </c>
      <c r="Z67" s="112" t="s">
        <v>413</v>
      </c>
      <c r="AA67" s="111">
        <f>IF($E$1&lt;&gt;" ",Y67+1," ")</f>
        <v>46308</v>
      </c>
      <c r="AB67" s="112" t="s">
        <v>414</v>
      </c>
      <c r="AC67" s="111">
        <f>IF($E$1&lt;&gt;" ",AA67+1," ")</f>
        <v>46309</v>
      </c>
      <c r="AD67" s="112" t="s">
        <v>415</v>
      </c>
      <c r="AE67" s="111">
        <f>IF($E$1&lt;&gt;" ",AC67+1," ")</f>
        <v>46310</v>
      </c>
      <c r="AF67" s="112" t="s">
        <v>416</v>
      </c>
      <c r="AG67" s="111">
        <f>IF($E$1&lt;&gt;" ",AE67+1," ")</f>
        <v>46311</v>
      </c>
      <c r="AH67" s="112" t="s">
        <v>417</v>
      </c>
      <c r="AI67" s="111">
        <f>IF($E$1&lt;&gt;" ",AG67+1," ")</f>
        <v>46312</v>
      </c>
      <c r="AJ67" s="112" t="s">
        <v>418</v>
      </c>
      <c r="AK67" s="111">
        <f>IF($E$1&lt;&gt;" ",AI67+1," ")</f>
        <v>46313</v>
      </c>
      <c r="AL67" s="112" t="s">
        <v>419</v>
      </c>
      <c r="AM67" s="111">
        <f>IF($E$1&lt;&gt;" ",AK67+1," ")</f>
        <v>46314</v>
      </c>
      <c r="AN67" s="112" t="s">
        <v>420</v>
      </c>
      <c r="AO67" s="111">
        <f>IF($E$1&lt;&gt;" ",AM67+1," ")</f>
        <v>46315</v>
      </c>
      <c r="AP67" s="112" t="s">
        <v>421</v>
      </c>
      <c r="AQ67" s="111">
        <f>IF($E$1&lt;&gt;" ",AO67+1," ")</f>
        <v>46316</v>
      </c>
      <c r="AR67" s="112" t="s">
        <v>422</v>
      </c>
      <c r="AS67" s="111">
        <f>IF($E$1&lt;&gt;" ",AQ67+1," ")</f>
        <v>46317</v>
      </c>
      <c r="AT67" s="112" t="s">
        <v>423</v>
      </c>
      <c r="AU67" s="111">
        <f>IF($E$1&lt;&gt;" ",AS67+1," ")</f>
        <v>46318</v>
      </c>
      <c r="AV67" s="112" t="s">
        <v>424</v>
      </c>
      <c r="AW67" s="111">
        <f>IF($E$1&lt;&gt;" ",AU67+1," ")</f>
        <v>46319</v>
      </c>
      <c r="AX67" s="112" t="s">
        <v>425</v>
      </c>
      <c r="AY67" s="111">
        <f>IF($E$1&lt;&gt;" ",AW67+1," ")</f>
        <v>46320</v>
      </c>
      <c r="AZ67" s="112" t="s">
        <v>426</v>
      </c>
      <c r="BA67" s="101">
        <f>IF($E$1&lt;&gt;" ",AY67+1," ")</f>
        <v>46321</v>
      </c>
      <c r="BB67" s="102" t="s">
        <v>427</v>
      </c>
      <c r="BC67" s="111">
        <f>IF($E$1&lt;&gt;" ",BA67+1," ")</f>
        <v>46322</v>
      </c>
      <c r="BD67" s="112" t="s">
        <v>428</v>
      </c>
      <c r="BE67" s="111">
        <f>IF($E$1&lt;&gt;" ",BC67+1," ")</f>
        <v>46323</v>
      </c>
      <c r="BF67" s="112" t="s">
        <v>429</v>
      </c>
      <c r="BG67" s="111">
        <f>IF($E$1&lt;&gt;" ",BE67+1," ")</f>
        <v>46324</v>
      </c>
      <c r="BH67" s="112" t="s">
        <v>430</v>
      </c>
      <c r="BI67" s="111">
        <f>IF($E$1&lt;&gt;" ",BG67+1," ")</f>
        <v>46325</v>
      </c>
      <c r="BJ67" s="112" t="s">
        <v>431</v>
      </c>
      <c r="BK67" s="111">
        <f>IF($E$1&lt;&gt;" ",BI67+1," ")</f>
        <v>46326</v>
      </c>
      <c r="BL67" s="149" t="s">
        <v>432</v>
      </c>
    </row>
    <row r="68" spans="1:64" s="131" customFormat="1" ht="12.75" customHeight="1" x14ac:dyDescent="0.15">
      <c r="A68" s="97"/>
      <c r="B68" s="180" t="s">
        <v>480</v>
      </c>
      <c r="C68" s="169" t="str">
        <f>IF(ISERROR(VLOOKUP(C67,Berechnung!$O:$S,5,FALSE))," ",(VLOOKUP(C67,Berechnung!$O:$S,5,FALSE)))</f>
        <v xml:space="preserve"> </v>
      </c>
      <c r="D68" s="130"/>
      <c r="E68" s="129" t="str">
        <f>IF(ISERROR(VLOOKUP(E67,Berechnung!$O:$S,5,FALSE))," ",(VLOOKUP(E67,Berechnung!$O:$S,5,FALSE)))</f>
        <v xml:space="preserve"> </v>
      </c>
      <c r="F68" s="130"/>
      <c r="G68" s="129" t="str">
        <f>IF(ISERROR(VLOOKUP(G67,Berechnung!$O:$S,5,FALSE))," ",(VLOOKUP(G67,Berechnung!$O:$S,5,FALSE)))</f>
        <v xml:space="preserve"> </v>
      </c>
      <c r="H68" s="130"/>
      <c r="I68" s="129" t="str">
        <f>IF(ISERROR(VLOOKUP(I67,Berechnung!$O:$S,5,FALSE))," ",(VLOOKUP(I67,Berechnung!$O:$S,5,FALSE)))</f>
        <v xml:space="preserve"> </v>
      </c>
      <c r="J68" s="130"/>
      <c r="K68" s="129">
        <f>IF(ISERROR(VLOOKUP(K67,Berechnung!$O:$S,5,FALSE))," ",(VLOOKUP(K67,Berechnung!$O:$S,5,FALSE)))</f>
        <v>41</v>
      </c>
      <c r="L68" s="130"/>
      <c r="M68" s="129" t="str">
        <f>IF(ISERROR(VLOOKUP(M67,Berechnung!$O:$S,5,FALSE))," ",(VLOOKUP(M67,Berechnung!$O:$S,5,FALSE)))</f>
        <v xml:space="preserve"> </v>
      </c>
      <c r="N68" s="130"/>
      <c r="O68" s="129" t="str">
        <f>IF(ISERROR(VLOOKUP(O67,Berechnung!$O:$S,5,FALSE))," ",(VLOOKUP(O67,Berechnung!$O:$S,5,FALSE)))</f>
        <v xml:space="preserve"> </v>
      </c>
      <c r="P68" s="130"/>
      <c r="Q68" s="217" t="s">
        <v>497</v>
      </c>
      <c r="R68" s="218"/>
      <c r="S68" s="219" t="str">
        <f>IF(ISERROR(VLOOKUP(S67,Berechnung!$O:$S,5,FALSE))," ",(VLOOKUP(S67,Berechnung!$O:$S,5,FALSE)))</f>
        <v xml:space="preserve"> </v>
      </c>
      <c r="T68" s="219"/>
      <c r="U68" s="219" t="str">
        <f>IF(ISERROR(VLOOKUP(U67,Berechnung!$O:$S,5,FALSE))," ",(VLOOKUP(U67,Berechnung!$O:$S,5,FALSE)))</f>
        <v xml:space="preserve"> </v>
      </c>
      <c r="V68" s="219"/>
      <c r="W68" s="219" t="str">
        <f>IF(ISERROR(VLOOKUP(W67,Berechnung!$O:$S,5,FALSE))," ",(VLOOKUP(W67,Berechnung!$O:$S,5,FALSE)))</f>
        <v xml:space="preserve"> </v>
      </c>
      <c r="X68" s="219"/>
      <c r="Y68" s="219"/>
      <c r="Z68" s="219"/>
      <c r="AA68" s="219"/>
      <c r="AB68" s="219"/>
      <c r="AC68" s="219"/>
      <c r="AD68" s="220"/>
      <c r="AE68" s="129" t="str">
        <f>IF(ISERROR(VLOOKUP(AE67,Berechnung!$O:$S,5,FALSE))," ",(VLOOKUP(AE67,Berechnung!$O:$S,5,FALSE)))</f>
        <v xml:space="preserve"> </v>
      </c>
      <c r="AF68" s="130"/>
      <c r="AG68" s="129" t="str">
        <f>IF(ISERROR(VLOOKUP(AG67,Berechnung!$O:$S,5,FALSE))," ",(VLOOKUP(AG67,Berechnung!$O:$S,5,FALSE)))</f>
        <v xml:space="preserve"> </v>
      </c>
      <c r="AH68" s="130"/>
      <c r="AI68" s="129" t="str">
        <f>IF(ISERROR(VLOOKUP(AI67,Berechnung!$O:$S,5,FALSE))," ",(VLOOKUP(AI67,Berechnung!$O:$S,5,FALSE)))</f>
        <v xml:space="preserve"> </v>
      </c>
      <c r="AJ68" s="130"/>
      <c r="AK68" s="221" t="s">
        <v>498</v>
      </c>
      <c r="AL68" s="214"/>
      <c r="AM68" s="215">
        <f>IF(ISERROR(VLOOKUP(AM67,Berechnung!$O:$S,5,FALSE))," ",(VLOOKUP(AM67,Berechnung!$O:$S,5,FALSE)))</f>
        <v>43</v>
      </c>
      <c r="AN68" s="215"/>
      <c r="AO68" s="215" t="str">
        <f>IF(ISERROR(VLOOKUP(AO67,Berechnung!$O:$S,5,FALSE))," ",(VLOOKUP(AO67,Berechnung!$O:$S,5,FALSE)))</f>
        <v xml:space="preserve"> </v>
      </c>
      <c r="AP68" s="215"/>
      <c r="AQ68" s="215" t="str">
        <f>IF(ISERROR(VLOOKUP(AQ67,Berechnung!$O:$S,5,FALSE))," ",(VLOOKUP(AQ67,Berechnung!$O:$S,5,FALSE)))</f>
        <v xml:space="preserve"> </v>
      </c>
      <c r="AR68" s="215"/>
      <c r="AS68" s="222"/>
      <c r="AT68" s="222"/>
      <c r="AU68" s="222"/>
      <c r="AV68" s="222"/>
      <c r="AW68" s="222"/>
      <c r="AX68" s="223"/>
      <c r="AY68" s="129" t="str">
        <f>IF(ISERROR(VLOOKUP(AY67,Berechnung!$O:$S,5,FALSE))," ",(VLOOKUP(AY67,Berechnung!$O:$S,5,FALSE)))</f>
        <v xml:space="preserve"> </v>
      </c>
      <c r="AZ68" s="130"/>
      <c r="BA68" s="103">
        <f>IF(ISERROR(VLOOKUP(BA67,Berechnung!$O:$S,5,FALSE))," ",(VLOOKUP(BA67,Berechnung!$O:$S,5,FALSE)))</f>
        <v>44</v>
      </c>
      <c r="BB68" s="104"/>
      <c r="BC68" s="129" t="str">
        <f>IF(ISERROR(VLOOKUP(BC67,Berechnung!$O:$S,5,FALSE))," ",(VLOOKUP(BC67,Berechnung!$O:$S,5,FALSE)))</f>
        <v xml:space="preserve"> </v>
      </c>
      <c r="BD68" s="130"/>
      <c r="BE68" s="129" t="str">
        <f>IF(ISERROR(VLOOKUP(BE67,Berechnung!$O:$S,5,FALSE))," ",(VLOOKUP(BE67,Berechnung!$O:$S,5,FALSE)))</f>
        <v xml:space="preserve"> </v>
      </c>
      <c r="BF68" s="130"/>
      <c r="BG68" s="129" t="str">
        <f>IF(ISERROR(VLOOKUP(BG67,Berechnung!$O:$S,5,FALSE))," ",(VLOOKUP(BG67,Berechnung!$O:$S,5,FALSE)))</f>
        <v xml:space="preserve"> </v>
      </c>
      <c r="BH68" s="130"/>
      <c r="BI68" s="129" t="str">
        <f>IF(ISERROR(VLOOKUP(BI67,Berechnung!$O:$S,5,FALSE))," ",(VLOOKUP(BI67,Berechnung!$O:$S,5,FALSE)))</f>
        <v xml:space="preserve"> </v>
      </c>
      <c r="BJ68" s="130"/>
      <c r="BK68" s="129" t="str">
        <f>IF(ISERROR(VLOOKUP(BK67,Berechnung!$O:$S,5,FALSE))," ",(VLOOKUP(BK67,Berechnung!$O:$S,5,FALSE)))</f>
        <v xml:space="preserve"> </v>
      </c>
      <c r="BL68" s="154"/>
    </row>
    <row r="69" spans="1:64" ht="12.75" customHeight="1" x14ac:dyDescent="0.15">
      <c r="A69" s="247" t="s">
        <v>477</v>
      </c>
      <c r="B69" s="248"/>
      <c r="C69" s="170" t="str">
        <f>IF(ISERROR(IF('EINGABE und ABFRAGE'!$E$6&gt;0,VLOOKUP(C67,'EINGABE und ABFRAGE'!$I$7:$N$31,6,FALSE)," "))," ",(IF('EINGABE und ABFRAGE'!$E$6&gt;0,VLOOKUP(C67,'EINGABE und ABFRAGE'!$I$7:$N$31,6,FALSE)," ")))</f>
        <v xml:space="preserve"> </v>
      </c>
      <c r="D69" s="114"/>
      <c r="E69" s="122" t="str">
        <f>IF(ISERROR(IF('EINGABE und ABFRAGE'!$E$6&gt;0,VLOOKUP(E67,'EINGABE und ABFRAGE'!$I$7:$N$31,6,FALSE)," "))," ",(IF('EINGABE und ABFRAGE'!$E$6&gt;0,VLOOKUP(E67,'EINGABE und ABFRAGE'!$I$7:$N$31,6,FALSE)," ")))</f>
        <v xml:space="preserve"> </v>
      </c>
      <c r="F69" s="114"/>
      <c r="G69" s="122" t="str">
        <f>IF(ISERROR(IF('EINGABE und ABFRAGE'!$E$6&gt;0,VLOOKUP(G67,'EINGABE und ABFRAGE'!$I$7:$N$31,6,FALSE)," "))," ",(IF('EINGABE und ABFRAGE'!$E$6&gt;0,VLOOKUP(G67,'EINGABE und ABFRAGE'!$I$7:$N$31,6,FALSE)," ")))</f>
        <v xml:space="preserve"> </v>
      </c>
      <c r="H69" s="114"/>
      <c r="I69" s="122" t="str">
        <f>IF(ISERROR(IF('EINGABE und ABFRAGE'!$E$6&gt;0,VLOOKUP(I67,'EINGABE und ABFRAGE'!$I$7:$N$31,6,FALSE)," "))," ",(IF('EINGABE und ABFRAGE'!$E$6&gt;0,VLOOKUP(I67,'EINGABE und ABFRAGE'!$I$7:$N$31,6,FALSE)," ")))</f>
        <v xml:space="preserve"> </v>
      </c>
      <c r="J69" s="114"/>
      <c r="K69" s="122" t="str">
        <f>IF(ISERROR(IF('EINGABE und ABFRAGE'!$E$6&gt;0,VLOOKUP(K67,'EINGABE und ABFRAGE'!$I$7:$N$31,6,FALSE)," "))," ",(IF('EINGABE und ABFRAGE'!$E$6&gt;0,VLOOKUP(K67,'EINGABE und ABFRAGE'!$I$7:$N$31,6,FALSE)," ")))</f>
        <v xml:space="preserve"> </v>
      </c>
      <c r="L69" s="114"/>
      <c r="M69" s="122" t="str">
        <f>IF(ISERROR(IF('EINGABE und ABFRAGE'!$E$6&gt;0,VLOOKUP(M67,'EINGABE und ABFRAGE'!$I$7:$N$31,6,FALSE)," "))," ",(IF('EINGABE und ABFRAGE'!$E$6&gt;0,VLOOKUP(M67,'EINGABE und ABFRAGE'!$I$7:$N$31,6,FALSE)," ")))</f>
        <v xml:space="preserve"> </v>
      </c>
      <c r="N69" s="114"/>
      <c r="O69" s="122" t="str">
        <f>IF(ISERROR(IF('EINGABE und ABFRAGE'!$E$6&gt;0,VLOOKUP(O67,'EINGABE und ABFRAGE'!$I$7:$N$31,6,FALSE)," "))," ",(IF('EINGABE und ABFRAGE'!$E$6&gt;0,VLOOKUP(O67,'EINGABE und ABFRAGE'!$I$7:$N$31,6,FALSE)," ")))</f>
        <v xml:space="preserve"> </v>
      </c>
      <c r="P69" s="114"/>
      <c r="Q69" s="122" t="str">
        <f>IF(ISERROR(IF('EINGABE und ABFRAGE'!$E$6&gt;0,VLOOKUP(Q67,'EINGABE und ABFRAGE'!$I$7:$N$31,6,FALSE)," "))," ",(IF('EINGABE und ABFRAGE'!$E$6&gt;0,VLOOKUP(Q67,'EINGABE und ABFRAGE'!$I$7:$N$31,6,FALSE)," ")))</f>
        <v xml:space="preserve"> </v>
      </c>
      <c r="R69" s="114"/>
      <c r="S69" s="122" t="str">
        <f>IF(ISERROR(IF('EINGABE und ABFRAGE'!$E$6&gt;0,VLOOKUP(S67,'EINGABE und ABFRAGE'!$I$7:$N$31,6,FALSE)," "))," ",(IF('EINGABE und ABFRAGE'!$E$6&gt;0,VLOOKUP(S67,'EINGABE und ABFRAGE'!$I$7:$N$31,6,FALSE)," ")))</f>
        <v xml:space="preserve"> </v>
      </c>
      <c r="T69" s="114"/>
      <c r="U69" s="122" t="str">
        <f>IF(ISERROR(IF('EINGABE und ABFRAGE'!$E$6&gt;0,VLOOKUP(U67,'EINGABE und ABFRAGE'!$I$7:$N$31,6,FALSE)," "))," ",(IF('EINGABE und ABFRAGE'!$E$6&gt;0,VLOOKUP(U67,'EINGABE und ABFRAGE'!$I$7:$N$31,6,FALSE)," ")))</f>
        <v xml:space="preserve"> </v>
      </c>
      <c r="V69" s="114"/>
      <c r="W69" s="122" t="str">
        <f>IF(ISERROR(IF('EINGABE und ABFRAGE'!$E$6&gt;0,VLOOKUP(W67,'EINGABE und ABFRAGE'!$I$7:$N$31,6,FALSE)," "))," ",(IF('EINGABE und ABFRAGE'!$E$6&gt;0,VLOOKUP(W67,'EINGABE und ABFRAGE'!$I$7:$N$31,6,FALSE)," ")))</f>
        <v xml:space="preserve"> </v>
      </c>
      <c r="X69" s="114"/>
      <c r="Y69" s="122" t="str">
        <f>IF(ISERROR(IF('EINGABE und ABFRAGE'!$E$6&gt;0,VLOOKUP(Y67,'EINGABE und ABFRAGE'!$I$7:$N$31,6,FALSE)," "))," ",(IF('EINGABE und ABFRAGE'!$E$6&gt;0,VLOOKUP(Y67,'EINGABE und ABFRAGE'!$I$7:$N$31,6,FALSE)," ")))</f>
        <v xml:space="preserve"> </v>
      </c>
      <c r="Z69" s="114"/>
      <c r="AA69" s="122" t="str">
        <f>IF(ISERROR(IF('EINGABE und ABFRAGE'!$E$6&gt;0,VLOOKUP(AA67,'EINGABE und ABFRAGE'!$I$7:$N$31,6,FALSE)," "))," ",(IF('EINGABE und ABFRAGE'!$E$6&gt;0,VLOOKUP(AA67,'EINGABE und ABFRAGE'!$I$7:$N$31,6,FALSE)," ")))</f>
        <v xml:space="preserve"> </v>
      </c>
      <c r="AB69" s="114"/>
      <c r="AC69" s="122" t="str">
        <f>IF(ISERROR(IF('EINGABE und ABFRAGE'!$E$6&gt;0,VLOOKUP(AC67,'EINGABE und ABFRAGE'!$I$7:$N$31,6,FALSE)," "))," ",(IF('EINGABE und ABFRAGE'!$E$6&gt;0,VLOOKUP(AC67,'EINGABE und ABFRAGE'!$I$7:$N$31,6,FALSE)," ")))</f>
        <v xml:space="preserve"> </v>
      </c>
      <c r="AD69" s="114"/>
      <c r="AE69" s="122" t="str">
        <f>IF(ISERROR(IF('EINGABE und ABFRAGE'!$E$6&gt;0,VLOOKUP(AE67,'EINGABE und ABFRAGE'!$I$7:$N$31,6,FALSE)," "))," ",(IF('EINGABE und ABFRAGE'!$E$6&gt;0,VLOOKUP(AE67,'EINGABE und ABFRAGE'!$I$7:$N$31,6,FALSE)," ")))</f>
        <v xml:space="preserve"> </v>
      </c>
      <c r="AF69" s="114"/>
      <c r="AG69" s="122" t="str">
        <f>IF(ISERROR(IF('EINGABE und ABFRAGE'!$E$6&gt;0,VLOOKUP(AG67,'EINGABE und ABFRAGE'!$I$7:$N$31,6,FALSE)," "))," ",(IF('EINGABE und ABFRAGE'!$E$6&gt;0,VLOOKUP(AG67,'EINGABE und ABFRAGE'!$I$7:$N$31,6,FALSE)," ")))</f>
        <v xml:space="preserve"> </v>
      </c>
      <c r="AH69" s="114"/>
      <c r="AI69" s="122" t="str">
        <f>IF(ISERROR(IF('EINGABE und ABFRAGE'!$E$6&gt;0,VLOOKUP(AI67,'EINGABE und ABFRAGE'!$I$7:$N$31,6,FALSE)," "))," ",(IF('EINGABE und ABFRAGE'!$E$6&gt;0,VLOOKUP(AI67,'EINGABE und ABFRAGE'!$I$7:$N$31,6,FALSE)," ")))</f>
        <v xml:space="preserve"> </v>
      </c>
      <c r="AJ69" s="114"/>
      <c r="AK69" s="122" t="str">
        <f>IF(ISERROR(IF('EINGABE und ABFRAGE'!$E$6&gt;0,VLOOKUP(AK67,'EINGABE und ABFRAGE'!$I$7:$N$31,6,FALSE)," "))," ",(IF('EINGABE und ABFRAGE'!$E$6&gt;0,VLOOKUP(AK67,'EINGABE und ABFRAGE'!$I$7:$N$31,6,FALSE)," ")))</f>
        <v xml:space="preserve"> </v>
      </c>
      <c r="AL69" s="114"/>
      <c r="AM69" s="122" t="str">
        <f>IF(ISERROR(IF('EINGABE und ABFRAGE'!$E$6&gt;0,VLOOKUP(AM67,'EINGABE und ABFRAGE'!$I$7:$N$31,6,FALSE)," "))," ",(IF('EINGABE und ABFRAGE'!$E$6&gt;0,VLOOKUP(AM67,'EINGABE und ABFRAGE'!$I$7:$N$31,6,FALSE)," ")))</f>
        <v xml:space="preserve"> </v>
      </c>
      <c r="AN69" s="114"/>
      <c r="AO69" s="122" t="str">
        <f>IF(ISERROR(IF('EINGABE und ABFRAGE'!$E$6&gt;0,VLOOKUP(AO67,'EINGABE und ABFRAGE'!$I$7:$N$31,6,FALSE)," "))," ",(IF('EINGABE und ABFRAGE'!$E$6&gt;0,VLOOKUP(AO67,'EINGABE und ABFRAGE'!$I$7:$N$31,6,FALSE)," ")))</f>
        <v xml:space="preserve"> </v>
      </c>
      <c r="AP69" s="114"/>
      <c r="AQ69" s="122" t="str">
        <f>IF(ISERROR(IF('EINGABE und ABFRAGE'!$E$6&gt;0,VLOOKUP(AQ67,'EINGABE und ABFRAGE'!$I$7:$N$31,6,FALSE)," "))," ",(IF('EINGABE und ABFRAGE'!$E$6&gt;0,VLOOKUP(AQ67,'EINGABE und ABFRAGE'!$I$7:$N$31,6,FALSE)," ")))</f>
        <v xml:space="preserve"> </v>
      </c>
      <c r="AR69" s="114"/>
      <c r="AS69" s="122" t="str">
        <f>IF(ISERROR(IF('EINGABE und ABFRAGE'!$E$6&gt;0,VLOOKUP(AS67,'EINGABE und ABFRAGE'!$I$7:$N$31,6,FALSE)," "))," ",(IF('EINGABE und ABFRAGE'!$E$6&gt;0,VLOOKUP(AS67,'EINGABE und ABFRAGE'!$I$7:$N$31,6,FALSE)," ")))</f>
        <v xml:space="preserve"> </v>
      </c>
      <c r="AT69" s="114"/>
      <c r="AU69" s="122" t="str">
        <f>IF(ISERROR(IF('EINGABE und ABFRAGE'!$E$6&gt;0,VLOOKUP(AU67,'EINGABE und ABFRAGE'!$I$7:$N$31,6,FALSE)," "))," ",(IF('EINGABE und ABFRAGE'!$E$6&gt;0,VLOOKUP(AU67,'EINGABE und ABFRAGE'!$I$7:$N$31,6,FALSE)," ")))</f>
        <v xml:space="preserve"> </v>
      </c>
      <c r="AV69" s="114"/>
      <c r="AW69" s="122" t="str">
        <f>IF(ISERROR(IF('EINGABE und ABFRAGE'!$E$6&gt;0,VLOOKUP(AW67,'EINGABE und ABFRAGE'!$I$7:$N$31,6,FALSE)," "))," ",(IF('EINGABE und ABFRAGE'!$E$6&gt;0,VLOOKUP(AW67,'EINGABE und ABFRAGE'!$I$7:$N$31,6,FALSE)," ")))</f>
        <v xml:space="preserve"> </v>
      </c>
      <c r="AX69" s="114"/>
      <c r="AY69" s="122" t="str">
        <f>IF(ISERROR(IF('EINGABE und ABFRAGE'!$E$6&gt;0,VLOOKUP(AY67,'EINGABE und ABFRAGE'!$I$7:$N$31,6,FALSE)," "))," ",(IF('EINGABE und ABFRAGE'!$E$6&gt;0,VLOOKUP(AY67,'EINGABE und ABFRAGE'!$I$7:$N$31,6,FALSE)," ")))</f>
        <v xml:space="preserve"> </v>
      </c>
      <c r="AZ69" s="114"/>
      <c r="BA69" s="105" t="str">
        <f>IF(ISERROR(IF('EINGABE und ABFRAGE'!$E$6&gt;0,VLOOKUP(BA67,'EINGABE und ABFRAGE'!$I$7:$N$31,6,FALSE)," "))," ",(IF('EINGABE und ABFRAGE'!$E$6&gt;0,VLOOKUP(BA67,'EINGABE und ABFRAGE'!$I$7:$N$31,6,FALSE)," ")))</f>
        <v>Nationalfeiert.</v>
      </c>
      <c r="BB69" s="106"/>
      <c r="BC69" s="122" t="str">
        <f>IF(ISERROR(IF('EINGABE und ABFRAGE'!$E$6&gt;0,VLOOKUP(BC67,'EINGABE und ABFRAGE'!$I$7:$N$31,6,FALSE)," "))," ",(IF('EINGABE und ABFRAGE'!$E$6&gt;0,VLOOKUP(BC67,'EINGABE und ABFRAGE'!$I$7:$N$31,6,FALSE)," ")))</f>
        <v xml:space="preserve"> </v>
      </c>
      <c r="BD69" s="114"/>
      <c r="BE69" s="122" t="str">
        <f>IF(ISERROR(IF('EINGABE und ABFRAGE'!$E$6&gt;0,VLOOKUP(BE67,'EINGABE und ABFRAGE'!$I$7:$N$31,6,FALSE)," "))," ",(IF('EINGABE und ABFRAGE'!$E$6&gt;0,VLOOKUP(BE67,'EINGABE und ABFRAGE'!$I$7:$N$31,6,FALSE)," ")))</f>
        <v xml:space="preserve"> </v>
      </c>
      <c r="BF69" s="114"/>
      <c r="BG69" s="122" t="str">
        <f>IF(ISERROR(IF('EINGABE und ABFRAGE'!$E$6&gt;0,VLOOKUP(BG67,'EINGABE und ABFRAGE'!$I$7:$N$31,6,FALSE)," "))," ",(IF('EINGABE und ABFRAGE'!$E$6&gt;0,VLOOKUP(BG67,'EINGABE und ABFRAGE'!$I$7:$N$31,6,FALSE)," ")))</f>
        <v xml:space="preserve"> </v>
      </c>
      <c r="BH69" s="114"/>
      <c r="BI69" s="122" t="str">
        <f>IF(ISERROR(IF('EINGABE und ABFRAGE'!$E$6&gt;0,VLOOKUP(BI67,'EINGABE und ABFRAGE'!$I$7:$N$31,6,FALSE)," "))," ",(IF('EINGABE und ABFRAGE'!$E$6&gt;0,VLOOKUP(BI67,'EINGABE und ABFRAGE'!$I$7:$N$31,6,FALSE)," ")))</f>
        <v xml:space="preserve"> </v>
      </c>
      <c r="BJ69" s="114"/>
      <c r="BK69" s="122" t="str">
        <f>IF(ISERROR(IF('EINGABE und ABFRAGE'!$E$6&gt;0,VLOOKUP(BK67,'EINGABE und ABFRAGE'!$I$7:$N$31,6,FALSE)," "))," ",(IF('EINGABE und ABFRAGE'!$E$6&gt;0,VLOOKUP(BK67,'EINGABE und ABFRAGE'!$I$7:$N$31,6,FALSE)," ")))</f>
        <v xml:space="preserve"> </v>
      </c>
      <c r="BL69" s="143"/>
    </row>
    <row r="70" spans="1:64" ht="12.75" customHeight="1" x14ac:dyDescent="0.15">
      <c r="A70" s="247"/>
      <c r="B70" s="248"/>
      <c r="C70" s="171"/>
      <c r="D70" s="114"/>
      <c r="E70" s="113"/>
      <c r="F70" s="114"/>
      <c r="G70" s="113"/>
      <c r="H70" s="114"/>
      <c r="I70" s="113"/>
      <c r="J70" s="114"/>
      <c r="K70" s="113"/>
      <c r="L70" s="114"/>
      <c r="M70" s="113"/>
      <c r="N70" s="114"/>
      <c r="O70" s="113"/>
      <c r="P70" s="114"/>
      <c r="Q70" s="113"/>
      <c r="R70" s="114"/>
      <c r="S70" s="113"/>
      <c r="T70" s="114"/>
      <c r="U70" s="113"/>
      <c r="V70" s="114"/>
      <c r="W70" s="113"/>
      <c r="X70" s="114"/>
      <c r="Y70" s="113"/>
      <c r="Z70" s="114"/>
      <c r="AA70" s="113"/>
      <c r="AB70" s="114"/>
      <c r="AC70" s="113"/>
      <c r="AD70" s="114"/>
      <c r="AE70" s="113"/>
      <c r="AF70" s="114"/>
      <c r="AG70" s="113"/>
      <c r="AH70" s="114"/>
      <c r="AI70" s="113"/>
      <c r="AJ70" s="114"/>
      <c r="AK70" s="113"/>
      <c r="AL70" s="114"/>
      <c r="AM70" s="113"/>
      <c r="AN70" s="114"/>
      <c r="AO70" s="113"/>
      <c r="AP70" s="114"/>
      <c r="AQ70" s="113"/>
      <c r="AR70" s="114"/>
      <c r="AS70" s="113"/>
      <c r="AT70" s="114"/>
      <c r="AU70" s="113"/>
      <c r="AV70" s="114"/>
      <c r="AW70" s="113"/>
      <c r="AX70" s="114"/>
      <c r="AY70" s="113"/>
      <c r="AZ70" s="114"/>
      <c r="BA70" s="107"/>
      <c r="BB70" s="108"/>
      <c r="BC70" s="113"/>
      <c r="BD70" s="114"/>
      <c r="BE70" s="113"/>
      <c r="BF70" s="114"/>
      <c r="BG70" s="113"/>
      <c r="BH70" s="114"/>
      <c r="BI70" s="113"/>
      <c r="BJ70" s="114"/>
      <c r="BK70" s="113"/>
      <c r="BL70" s="143"/>
    </row>
    <row r="71" spans="1:64" ht="12.75" customHeight="1" x14ac:dyDescent="0.15">
      <c r="A71" s="77"/>
      <c r="B71" s="47"/>
      <c r="C71" s="171"/>
      <c r="D71" s="114"/>
      <c r="E71" s="113"/>
      <c r="F71" s="114"/>
      <c r="G71" s="113"/>
      <c r="H71" s="114"/>
      <c r="I71" s="113"/>
      <c r="J71" s="114"/>
      <c r="K71" s="113"/>
      <c r="L71" s="114"/>
      <c r="M71" s="113"/>
      <c r="N71" s="114"/>
      <c r="O71" s="113"/>
      <c r="P71" s="114"/>
      <c r="Q71" s="113"/>
      <c r="R71" s="114"/>
      <c r="S71" s="113"/>
      <c r="T71" s="114"/>
      <c r="U71" s="113"/>
      <c r="V71" s="114"/>
      <c r="W71" s="113"/>
      <c r="X71" s="114"/>
      <c r="Y71" s="113"/>
      <c r="Z71" s="114"/>
      <c r="AA71" s="113"/>
      <c r="AB71" s="114"/>
      <c r="AC71" s="113"/>
      <c r="AD71" s="114"/>
      <c r="AE71" s="113"/>
      <c r="AF71" s="114"/>
      <c r="AG71" s="113"/>
      <c r="AH71" s="114"/>
      <c r="AI71" s="113"/>
      <c r="AJ71" s="114"/>
      <c r="AK71" s="113"/>
      <c r="AL71" s="114"/>
      <c r="AM71" s="113"/>
      <c r="AN71" s="114"/>
      <c r="AO71" s="113"/>
      <c r="AP71" s="114"/>
      <c r="AQ71" s="113"/>
      <c r="AR71" s="114"/>
      <c r="AS71" s="113"/>
      <c r="AT71" s="114"/>
      <c r="AU71" s="113"/>
      <c r="AV71" s="114"/>
      <c r="AW71" s="113"/>
      <c r="AX71" s="114"/>
      <c r="AY71" s="113"/>
      <c r="AZ71" s="114"/>
      <c r="BA71" s="107"/>
      <c r="BB71" s="108"/>
      <c r="BC71" s="113"/>
      <c r="BD71" s="114"/>
      <c r="BE71" s="113"/>
      <c r="BF71" s="114"/>
      <c r="BG71" s="113"/>
      <c r="BH71" s="114"/>
      <c r="BI71" s="113"/>
      <c r="BJ71" s="114"/>
      <c r="BK71" s="113"/>
      <c r="BL71" s="143"/>
    </row>
    <row r="72" spans="1:64" ht="12.75" customHeight="1" thickBot="1" x14ac:dyDescent="0.2">
      <c r="A72" s="79"/>
      <c r="B72" s="100"/>
      <c r="C72" s="172"/>
      <c r="D72" s="116"/>
      <c r="E72" s="115"/>
      <c r="F72" s="116"/>
      <c r="G72" s="115"/>
      <c r="H72" s="116"/>
      <c r="I72" s="115"/>
      <c r="J72" s="116"/>
      <c r="K72" s="115"/>
      <c r="L72" s="116"/>
      <c r="M72" s="115"/>
      <c r="N72" s="116"/>
      <c r="O72" s="115"/>
      <c r="P72" s="116"/>
      <c r="Q72" s="115"/>
      <c r="R72" s="116"/>
      <c r="S72" s="115"/>
      <c r="T72" s="116"/>
      <c r="U72" s="115"/>
      <c r="V72" s="116"/>
      <c r="W72" s="115"/>
      <c r="X72" s="116"/>
      <c r="Y72" s="115"/>
      <c r="Z72" s="116"/>
      <c r="AA72" s="115"/>
      <c r="AB72" s="116"/>
      <c r="AC72" s="115"/>
      <c r="AD72" s="116"/>
      <c r="AE72" s="115"/>
      <c r="AF72" s="116"/>
      <c r="AG72" s="115"/>
      <c r="AH72" s="116"/>
      <c r="AI72" s="115"/>
      <c r="AJ72" s="116"/>
      <c r="AK72" s="115"/>
      <c r="AL72" s="116"/>
      <c r="AM72" s="115"/>
      <c r="AN72" s="116"/>
      <c r="AO72" s="115"/>
      <c r="AP72" s="116"/>
      <c r="AQ72" s="115"/>
      <c r="AR72" s="116"/>
      <c r="AS72" s="115"/>
      <c r="AT72" s="116"/>
      <c r="AU72" s="115"/>
      <c r="AV72" s="116"/>
      <c r="AW72" s="115"/>
      <c r="AX72" s="116"/>
      <c r="AY72" s="115"/>
      <c r="AZ72" s="116"/>
      <c r="BA72" s="109"/>
      <c r="BB72" s="110"/>
      <c r="BC72" s="115"/>
      <c r="BD72" s="116"/>
      <c r="BE72" s="115"/>
      <c r="BF72" s="116"/>
      <c r="BG72" s="115"/>
      <c r="BH72" s="116"/>
      <c r="BI72" s="115"/>
      <c r="BJ72" s="116"/>
      <c r="BK72" s="115"/>
      <c r="BL72" s="144"/>
    </row>
    <row r="73" spans="1:64" ht="12.75" hidden="1" customHeight="1" thickTop="1" thickBot="1" x14ac:dyDescent="0.2">
      <c r="A73" s="77"/>
      <c r="B73" s="47"/>
      <c r="C73" s="145">
        <f>WEEKDAY(C74)</f>
        <v>1</v>
      </c>
      <c r="D73"/>
      <c r="E73">
        <f>WEEKDAY(E74)</f>
        <v>2</v>
      </c>
      <c r="F73"/>
      <c r="G73">
        <f>WEEKDAY(G74)</f>
        <v>3</v>
      </c>
      <c r="H73"/>
      <c r="I73">
        <f>WEEKDAY(I74)</f>
        <v>4</v>
      </c>
      <c r="J73"/>
      <c r="K73">
        <f>WEEKDAY(K74)</f>
        <v>5</v>
      </c>
      <c r="L73"/>
      <c r="M73">
        <f>WEEKDAY(M74)</f>
        <v>6</v>
      </c>
      <c r="N73"/>
      <c r="O73">
        <f>WEEKDAY(O74)</f>
        <v>7</v>
      </c>
      <c r="P73"/>
      <c r="Q73">
        <f>WEEKDAY(Q74)</f>
        <v>1</v>
      </c>
      <c r="R73"/>
      <c r="S73">
        <f>WEEKDAY(S74)</f>
        <v>2</v>
      </c>
      <c r="T73"/>
      <c r="U73">
        <f>WEEKDAY(U74)</f>
        <v>3</v>
      </c>
      <c r="V73"/>
      <c r="W73">
        <f>WEEKDAY(W74)</f>
        <v>4</v>
      </c>
      <c r="X73"/>
      <c r="Y73">
        <f>WEEKDAY(Y74)</f>
        <v>5</v>
      </c>
      <c r="Z73"/>
      <c r="AA73">
        <f>WEEKDAY(AA74)</f>
        <v>6</v>
      </c>
      <c r="AB73"/>
      <c r="AC73">
        <f>WEEKDAY(AC74)</f>
        <v>7</v>
      </c>
      <c r="AD73"/>
      <c r="AE73">
        <f>WEEKDAY(AE74)</f>
        <v>1</v>
      </c>
      <c r="AF73"/>
      <c r="AG73">
        <f>WEEKDAY(AG74)</f>
        <v>2</v>
      </c>
      <c r="AH73"/>
      <c r="AI73">
        <f>WEEKDAY(AI74)</f>
        <v>3</v>
      </c>
      <c r="AJ73"/>
      <c r="AK73">
        <f>WEEKDAY(AK74)</f>
        <v>4</v>
      </c>
      <c r="AL73"/>
      <c r="AM73">
        <f>WEEKDAY(AM74)</f>
        <v>5</v>
      </c>
      <c r="AN73"/>
      <c r="AO73">
        <f>WEEKDAY(AO74)</f>
        <v>6</v>
      </c>
      <c r="AP73"/>
      <c r="AQ73">
        <f>WEEKDAY(AQ74)</f>
        <v>7</v>
      </c>
      <c r="AR73"/>
      <c r="AS73">
        <f>WEEKDAY(AS74)</f>
        <v>1</v>
      </c>
      <c r="AT73"/>
      <c r="AU73">
        <f>WEEKDAY(AU74)</f>
        <v>2</v>
      </c>
      <c r="AV73"/>
      <c r="AW73">
        <f>WEEKDAY(AW74)</f>
        <v>3</v>
      </c>
      <c r="AX73"/>
      <c r="AY73">
        <f>WEEKDAY(AY74)</f>
        <v>4</v>
      </c>
      <c r="AZ73"/>
      <c r="BA73">
        <f>WEEKDAY(BA74)</f>
        <v>5</v>
      </c>
      <c r="BB73"/>
      <c r="BC73">
        <f>WEEKDAY(BC74)</f>
        <v>6</v>
      </c>
      <c r="BD73"/>
      <c r="BE73">
        <f>WEEKDAY(BE74)</f>
        <v>7</v>
      </c>
      <c r="BF73"/>
      <c r="BG73">
        <f>WEEKDAY(BG74)</f>
        <v>1</v>
      </c>
      <c r="BH73"/>
      <c r="BI73">
        <f>WEEKDAY(BI74)</f>
        <v>2</v>
      </c>
      <c r="BJ73"/>
      <c r="BK73"/>
      <c r="BL73" s="146"/>
    </row>
    <row r="74" spans="1:64" s="75" customFormat="1" ht="12.75" customHeight="1" thickTop="1" x14ac:dyDescent="0.15">
      <c r="A74" s="182"/>
      <c r="B74" s="124" t="s">
        <v>479</v>
      </c>
      <c r="C74" s="175">
        <f>IF($E$1&lt;&gt;" ",BK67+1," ")</f>
        <v>46327</v>
      </c>
      <c r="D74" s="102" t="s">
        <v>402</v>
      </c>
      <c r="E74" s="111">
        <f>IF($E$1&lt;&gt;" ",C74+1," ")</f>
        <v>46328</v>
      </c>
      <c r="F74" s="112" t="s">
        <v>403</v>
      </c>
      <c r="G74" s="111">
        <f>IF($E$1&lt;&gt;" ",E74+1," ")</f>
        <v>46329</v>
      </c>
      <c r="H74" s="112" t="s">
        <v>404</v>
      </c>
      <c r="I74" s="111">
        <f>IF($E$1&lt;&gt;" ",G74+1," ")</f>
        <v>46330</v>
      </c>
      <c r="J74" s="112" t="s">
        <v>405</v>
      </c>
      <c r="K74" s="111">
        <f>IF($E$1&lt;&gt;" ",I74+1," ")</f>
        <v>46331</v>
      </c>
      <c r="L74" s="112" t="s">
        <v>406</v>
      </c>
      <c r="M74" s="111">
        <f>IF($E$1&lt;&gt;" ",K74+1," ")</f>
        <v>46332</v>
      </c>
      <c r="N74" s="112" t="s">
        <v>407</v>
      </c>
      <c r="O74" s="111">
        <f>IF($E$1&lt;&gt;" ",M74+1," ")</f>
        <v>46333</v>
      </c>
      <c r="P74" s="112" t="s">
        <v>408</v>
      </c>
      <c r="Q74" s="111">
        <f>IF($E$1&lt;&gt;" ",O74+1," ")</f>
        <v>46334</v>
      </c>
      <c r="R74" s="112" t="s">
        <v>409</v>
      </c>
      <c r="S74" s="111">
        <f>IF($E$1&lt;&gt;" ",Q74+1," ")</f>
        <v>46335</v>
      </c>
      <c r="T74" s="112" t="s">
        <v>410</v>
      </c>
      <c r="U74" s="111">
        <f>IF($E$1&lt;&gt;" ",S74+1," ")</f>
        <v>46336</v>
      </c>
      <c r="V74" s="112" t="s">
        <v>411</v>
      </c>
      <c r="W74" s="111">
        <f>IF($E$1&lt;&gt;" ",U74+1," ")</f>
        <v>46337</v>
      </c>
      <c r="X74" s="112" t="s">
        <v>412</v>
      </c>
      <c r="Y74" s="111">
        <f>IF($E$1&lt;&gt;" ",W74+1," ")</f>
        <v>46338</v>
      </c>
      <c r="Z74" s="112" t="s">
        <v>413</v>
      </c>
      <c r="AA74" s="111">
        <f>IF($E$1&lt;&gt;" ",Y74+1," ")</f>
        <v>46339</v>
      </c>
      <c r="AB74" s="112" t="s">
        <v>414</v>
      </c>
      <c r="AC74" s="111">
        <f>IF($E$1&lt;&gt;" ",AA74+1," ")</f>
        <v>46340</v>
      </c>
      <c r="AD74" s="112" t="s">
        <v>415</v>
      </c>
      <c r="AE74" s="111">
        <f>IF($E$1&lt;&gt;" ",AC74+1," ")</f>
        <v>46341</v>
      </c>
      <c r="AF74" s="112" t="s">
        <v>416</v>
      </c>
      <c r="AG74" s="111">
        <f>IF($E$1&lt;&gt;" ",AE74+1," ")</f>
        <v>46342</v>
      </c>
      <c r="AH74" s="112" t="s">
        <v>417</v>
      </c>
      <c r="AI74" s="111">
        <f>IF($E$1&lt;&gt;" ",AG74+1," ")</f>
        <v>46343</v>
      </c>
      <c r="AJ74" s="112" t="s">
        <v>418</v>
      </c>
      <c r="AK74" s="111">
        <f>IF($E$1&lt;&gt;" ",AI74+1," ")</f>
        <v>46344</v>
      </c>
      <c r="AL74" s="112" t="s">
        <v>419</v>
      </c>
      <c r="AM74" s="111">
        <f>IF($E$1&lt;&gt;" ",AK74+1," ")</f>
        <v>46345</v>
      </c>
      <c r="AN74" s="112" t="s">
        <v>420</v>
      </c>
      <c r="AO74" s="111">
        <f>IF($E$1&lt;&gt;" ",AM74+1," ")</f>
        <v>46346</v>
      </c>
      <c r="AP74" s="112" t="s">
        <v>421</v>
      </c>
      <c r="AQ74" s="111">
        <f>IF($E$1&lt;&gt;" ",AO74+1," ")</f>
        <v>46347</v>
      </c>
      <c r="AR74" s="112" t="s">
        <v>422</v>
      </c>
      <c r="AS74" s="111">
        <f>IF($E$1&lt;&gt;" ",AQ74+1," ")</f>
        <v>46348</v>
      </c>
      <c r="AT74" s="112" t="s">
        <v>423</v>
      </c>
      <c r="AU74" s="111">
        <f>IF($E$1&lt;&gt;" ",AS74+1," ")</f>
        <v>46349</v>
      </c>
      <c r="AV74" s="112" t="s">
        <v>424</v>
      </c>
      <c r="AW74" s="111">
        <f>IF($E$1&lt;&gt;" ",AU74+1," ")</f>
        <v>46350</v>
      </c>
      <c r="AX74" s="112" t="s">
        <v>425</v>
      </c>
      <c r="AY74" s="111">
        <f>IF($E$1&lt;&gt;" ",AW74+1," ")</f>
        <v>46351</v>
      </c>
      <c r="AZ74" s="112" t="s">
        <v>426</v>
      </c>
      <c r="BA74" s="111">
        <f>IF($E$1&lt;&gt;" ",AY74+1," ")</f>
        <v>46352</v>
      </c>
      <c r="BB74" s="112" t="s">
        <v>427</v>
      </c>
      <c r="BC74" s="111">
        <f>IF($E$1&lt;&gt;" ",BA74+1," ")</f>
        <v>46353</v>
      </c>
      <c r="BD74" s="112" t="s">
        <v>428</v>
      </c>
      <c r="BE74" s="111">
        <f>IF($E$1&lt;&gt;" ",BC74+1," ")</f>
        <v>46354</v>
      </c>
      <c r="BF74" s="112" t="s">
        <v>429</v>
      </c>
      <c r="BG74" s="111">
        <f>IF($E$1&lt;&gt;" ",BE74+1," ")</f>
        <v>46355</v>
      </c>
      <c r="BH74" s="112" t="s">
        <v>430</v>
      </c>
      <c r="BI74" s="111">
        <f>IF($E$1&lt;&gt;" ",BG74+1," ")</f>
        <v>46356</v>
      </c>
      <c r="BJ74" s="112" t="s">
        <v>431</v>
      </c>
      <c r="BK74"/>
      <c r="BL74" s="146"/>
    </row>
    <row r="75" spans="1:64" s="131" customFormat="1" ht="12.75" customHeight="1" x14ac:dyDescent="0.15">
      <c r="A75" s="136"/>
      <c r="B75" s="180" t="s">
        <v>480</v>
      </c>
      <c r="C75" s="176" t="str">
        <f>IF(ISERROR(VLOOKUP(C74,Berechnung!$O:$S,5,FALSE))," ",(VLOOKUP(C74,Berechnung!$O:$S,5,FALSE)))</f>
        <v xml:space="preserve"> </v>
      </c>
      <c r="D75" s="104"/>
      <c r="E75" s="129">
        <f>IF(ISERROR(VLOOKUP(E74,Berechnung!$O:$S,5,FALSE))," ",(VLOOKUP(E74,Berechnung!$O:$S,5,FALSE)))</f>
        <v>45</v>
      </c>
      <c r="F75" s="130"/>
      <c r="G75" s="129" t="str">
        <f>IF(ISERROR(VLOOKUP(G74,Berechnung!$O:$S,5,FALSE))," ",(VLOOKUP(G74,Berechnung!$O:$S,5,FALSE)))</f>
        <v xml:space="preserve"> </v>
      </c>
      <c r="H75" s="130"/>
      <c r="I75" s="129" t="str">
        <f>IF(ISERROR(VLOOKUP(I74,Berechnung!$O:$S,5,FALSE))," ",(VLOOKUP(I74,Berechnung!$O:$S,5,FALSE)))</f>
        <v xml:space="preserve"> </v>
      </c>
      <c r="J75" s="130"/>
      <c r="K75" s="129" t="str">
        <f>IF(ISERROR(VLOOKUP(K74,Berechnung!$O:$S,5,FALSE))," ",(VLOOKUP(K74,Berechnung!$O:$S,5,FALSE)))</f>
        <v xml:space="preserve"> </v>
      </c>
      <c r="L75" s="130"/>
      <c r="M75" s="129" t="str">
        <f>IF(ISERROR(VLOOKUP(M74,Berechnung!$O:$S,5,FALSE))," ",(VLOOKUP(M74,Berechnung!$O:$S,5,FALSE)))</f>
        <v xml:space="preserve"> </v>
      </c>
      <c r="N75" s="130"/>
      <c r="O75" s="200" t="s">
        <v>528</v>
      </c>
      <c r="P75" s="200"/>
      <c r="Q75" s="129" t="str">
        <f>IF(ISERROR(VLOOKUP(Q74,Berechnung!$O:$S,5,FALSE))," ",(VLOOKUP(Q74,Berechnung!$O:$S,5,FALSE)))</f>
        <v xml:space="preserve"> </v>
      </c>
      <c r="R75" s="130"/>
      <c r="S75" s="129">
        <f>IF(ISERROR(VLOOKUP(S74,Berechnung!$O:$S,5,FALSE))," ",(VLOOKUP(S74,Berechnung!$O:$S,5,FALSE)))</f>
        <v>46</v>
      </c>
      <c r="T75" s="130"/>
      <c r="U75" s="129" t="str">
        <f>IF(ISERROR(VLOOKUP(U74,Berechnung!$O:$S,5,FALSE))," ",(VLOOKUP(U74,Berechnung!$O:$S,5,FALSE)))</f>
        <v xml:space="preserve"> </v>
      </c>
      <c r="V75" s="130"/>
      <c r="W75" s="129" t="str">
        <f>IF(ISERROR(VLOOKUP(W74,Berechnung!$O:$S,5,FALSE))," ",(VLOOKUP(W74,Berechnung!$O:$S,5,FALSE)))</f>
        <v xml:space="preserve"> </v>
      </c>
      <c r="X75" s="130"/>
      <c r="Y75" s="197" t="s">
        <v>520</v>
      </c>
      <c r="Z75" s="198"/>
      <c r="AA75" s="198"/>
      <c r="AB75" s="198"/>
      <c r="AC75" s="198"/>
      <c r="AD75" s="198"/>
      <c r="AE75" s="198"/>
      <c r="AF75" s="199"/>
      <c r="AG75" s="129">
        <f>IF(ISERROR(VLOOKUP(AG74,Berechnung!$O:$S,5,FALSE))," ",(VLOOKUP(AG74,Berechnung!$O:$S,5,FALSE)))</f>
        <v>47</v>
      </c>
      <c r="AH75" s="130"/>
      <c r="AI75" s="129" t="str">
        <f>IF(ISERROR(VLOOKUP(AI74,Berechnung!$O:$S,5,FALSE))," ",(VLOOKUP(AI74,Berechnung!$O:$S,5,FALSE)))</f>
        <v xml:space="preserve"> </v>
      </c>
      <c r="AJ75" s="130"/>
      <c r="AK75" s="129" t="str">
        <f>IF(ISERROR(VLOOKUP(AK74,Berechnung!$O:$S,5,FALSE))," ",(VLOOKUP(AK74,Berechnung!$O:$S,5,FALSE)))</f>
        <v xml:space="preserve"> </v>
      </c>
      <c r="AL75" s="130"/>
      <c r="AM75" s="129" t="str">
        <f>IF(ISERROR(VLOOKUP(AM74,Berechnung!$O:$S,5,FALSE))," ",(VLOOKUP(AM74,Berechnung!$O:$S,5,FALSE)))</f>
        <v xml:space="preserve"> </v>
      </c>
      <c r="AN75" s="130"/>
      <c r="AO75" s="129" t="str">
        <f>IF(ISERROR(VLOOKUP(AO74,Berechnung!$O:$S,5,FALSE))," ",(VLOOKUP(AO74,Berechnung!$O:$S,5,FALSE)))</f>
        <v xml:space="preserve"> </v>
      </c>
      <c r="AP75" s="130"/>
      <c r="AQ75" s="129" t="str">
        <f>IF(ISERROR(VLOOKUP(AQ74,Berechnung!$O:$S,5,FALSE))," ",(VLOOKUP(AQ74,Berechnung!$O:$S,5,FALSE)))</f>
        <v xml:space="preserve"> </v>
      </c>
      <c r="AR75" s="130"/>
      <c r="AS75" s="129" t="str">
        <f>IF(ISERROR(VLOOKUP(AS74,Berechnung!$O:$S,5,FALSE))," ",(VLOOKUP(AS74,Berechnung!$O:$S,5,FALSE)))</f>
        <v xml:space="preserve"> </v>
      </c>
      <c r="AT75" s="130"/>
      <c r="AU75" s="129">
        <f>IF(ISERROR(VLOOKUP(AU74,Berechnung!$O:$S,5,FALSE))," ",(VLOOKUP(AU74,Berechnung!$O:$S,5,FALSE)))</f>
        <v>48</v>
      </c>
      <c r="AV75" s="130"/>
      <c r="AW75" s="129" t="str">
        <f>IF(ISERROR(VLOOKUP(AW74,Berechnung!$O:$S,5,FALSE))," ",(VLOOKUP(AW74,Berechnung!$O:$S,5,FALSE)))</f>
        <v xml:space="preserve"> </v>
      </c>
      <c r="AX75" s="130"/>
      <c r="AY75" s="129" t="str">
        <f>IF(ISERROR(VLOOKUP(AY74,Berechnung!$O:$S,5,FALSE))," ",(VLOOKUP(AY74,Berechnung!$O:$S,5,FALSE)))</f>
        <v xml:space="preserve"> </v>
      </c>
      <c r="AZ75" s="130"/>
      <c r="BA75" s="129" t="str">
        <f>IF(ISERROR(VLOOKUP(BA74,Berechnung!$O:$S,5,FALSE))," ",(VLOOKUP(BA74,Berechnung!$O:$S,5,FALSE)))</f>
        <v xml:space="preserve"> </v>
      </c>
      <c r="BB75" s="130"/>
      <c r="BC75" s="129" t="str">
        <f>IF(ISERROR(VLOOKUP(BC74,Berechnung!$O:$S,5,FALSE))," ",(VLOOKUP(BC74,Berechnung!$O:$S,5,FALSE)))</f>
        <v xml:space="preserve"> </v>
      </c>
      <c r="BD75" s="130"/>
      <c r="BE75" s="129" t="str">
        <f>IF(ISERROR(VLOOKUP(BE74,Berechnung!$O:$S,5,FALSE))," ",(VLOOKUP(BE74,Berechnung!$O:$S,5,FALSE)))</f>
        <v xml:space="preserve"> </v>
      </c>
      <c r="BF75" s="130"/>
      <c r="BG75" s="129" t="str">
        <f>IF(ISERROR(VLOOKUP(BG74,Berechnung!$O:$S,5,FALSE))," ",(VLOOKUP(BG74,Berechnung!$O:$S,5,FALSE)))</f>
        <v xml:space="preserve"> </v>
      </c>
      <c r="BH75" s="130"/>
      <c r="BI75" s="129">
        <f>IF(ISERROR(VLOOKUP(BI74,Berechnung!$O:$S,5,FALSE))," ",(VLOOKUP(BI74,Berechnung!$O:$S,5,FALSE)))</f>
        <v>49</v>
      </c>
      <c r="BJ75" s="130"/>
      <c r="BK75" s="147"/>
      <c r="BL75" s="148"/>
    </row>
    <row r="76" spans="1:64" ht="12.75" customHeight="1" x14ac:dyDescent="0.15">
      <c r="A76" s="247" t="s">
        <v>439</v>
      </c>
      <c r="B76" s="248"/>
      <c r="C76" s="165" t="str">
        <f>IF(ISERROR(IF('EINGABE und ABFRAGE'!$E$6&gt;0,VLOOKUP(C74,'EINGABE und ABFRAGE'!$I$7:$N$31,6,FALSE)," "))," ",(IF('EINGABE und ABFRAGE'!$E$6&gt;0,VLOOKUP(C74,'EINGABE und ABFRAGE'!$I$7:$N$31,6,FALSE)," ")))</f>
        <v>Allerheiligen</v>
      </c>
      <c r="D76" s="106"/>
      <c r="E76" s="122" t="str">
        <f>IF(ISERROR(IF('EINGABE und ABFRAGE'!$E$6&gt;0,VLOOKUP(E74,'EINGABE und ABFRAGE'!$I$7:$N$31,6,FALSE)," "))," ",(IF('EINGABE und ABFRAGE'!$E$6&gt;0,VLOOKUP(E74,'EINGABE und ABFRAGE'!$I$7:$N$31,6,FALSE)," ")))</f>
        <v>Allerseelen</v>
      </c>
      <c r="F76" s="114"/>
      <c r="G76" s="122" t="str">
        <f>IF(ISERROR(IF('EINGABE und ABFRAGE'!$E$6&gt;0,VLOOKUP(G74,'EINGABE und ABFRAGE'!$I$7:$N$31,6,FALSE)," "))," ",(IF('EINGABE und ABFRAGE'!$E$6&gt;0,VLOOKUP(G74,'EINGABE und ABFRAGE'!$I$7:$N$31,6,FALSE)," ")))</f>
        <v xml:space="preserve"> </v>
      </c>
      <c r="H76" s="114"/>
      <c r="I76" s="122" t="str">
        <f>IF(ISERROR(IF('EINGABE und ABFRAGE'!$E$6&gt;0,VLOOKUP(I74,'EINGABE und ABFRAGE'!$I$7:$N$31,6,FALSE)," "))," ",(IF('EINGABE und ABFRAGE'!$E$6&gt;0,VLOOKUP(I74,'EINGABE und ABFRAGE'!$I$7:$N$31,6,FALSE)," ")))</f>
        <v xml:space="preserve"> </v>
      </c>
      <c r="J76" s="114"/>
      <c r="K76" s="122" t="str">
        <f>IF(ISERROR(IF('EINGABE und ABFRAGE'!$E$6&gt;0,VLOOKUP(K74,'EINGABE und ABFRAGE'!$I$7:$N$31,6,FALSE)," "))," ",(IF('EINGABE und ABFRAGE'!$E$6&gt;0,VLOOKUP(K74,'EINGABE und ABFRAGE'!$I$7:$N$31,6,FALSE)," ")))</f>
        <v xml:space="preserve"> </v>
      </c>
      <c r="L76" s="114"/>
      <c r="M76" s="122" t="str">
        <f>IF(ISERROR(IF('EINGABE und ABFRAGE'!$E$6&gt;0,VLOOKUP(M74,'EINGABE und ABFRAGE'!$I$7:$N$31,6,FALSE)," "))," ",(IF('EINGABE und ABFRAGE'!$E$6&gt;0,VLOOKUP(M74,'EINGABE und ABFRAGE'!$I$7:$N$31,6,FALSE)," ")))</f>
        <v xml:space="preserve"> </v>
      </c>
      <c r="N76" s="114"/>
      <c r="O76" s="122" t="str">
        <f>IF(ISERROR(IF('EINGABE und ABFRAGE'!$E$6&gt;0,VLOOKUP(O74,'EINGABE und ABFRAGE'!$I$7:$N$31,6,FALSE)," "))," ",(IF('EINGABE und ABFRAGE'!$E$6&gt;0,VLOOKUP(O74,'EINGABE und ABFRAGE'!$I$7:$N$31,6,FALSE)," ")))</f>
        <v xml:space="preserve"> </v>
      </c>
      <c r="P76" s="114"/>
      <c r="Q76" s="122" t="str">
        <f>IF(ISERROR(IF('EINGABE und ABFRAGE'!$E$6&gt;0,VLOOKUP(Q74,'EINGABE und ABFRAGE'!$I$7:$N$31,6,FALSE)," "))," ",(IF('EINGABE und ABFRAGE'!$E$6&gt;0,VLOOKUP(Q74,'EINGABE und ABFRAGE'!$I$7:$N$31,6,FALSE)," ")))</f>
        <v xml:space="preserve"> </v>
      </c>
      <c r="R76" s="114"/>
      <c r="S76" s="122" t="str">
        <f>IF(ISERROR(IF('EINGABE und ABFRAGE'!$E$6&gt;0,VLOOKUP(S74,'EINGABE und ABFRAGE'!$I$7:$N$31,6,FALSE)," "))," ",(IF('EINGABE und ABFRAGE'!$E$6&gt;0,VLOOKUP(S74,'EINGABE und ABFRAGE'!$I$7:$N$31,6,FALSE)," ")))</f>
        <v xml:space="preserve"> </v>
      </c>
      <c r="T76" s="114"/>
      <c r="U76" s="122" t="str">
        <f>IF(ISERROR(IF('EINGABE und ABFRAGE'!$E$6&gt;0,VLOOKUP(U74,'EINGABE und ABFRAGE'!$I$7:$N$31,6,FALSE)," "))," ",(IF('EINGABE und ABFRAGE'!$E$6&gt;0,VLOOKUP(U74,'EINGABE und ABFRAGE'!$I$7:$N$31,6,FALSE)," ")))</f>
        <v xml:space="preserve"> </v>
      </c>
      <c r="V76" s="114"/>
      <c r="W76" s="122" t="str">
        <f>IF(ISERROR(IF('EINGABE und ABFRAGE'!$E$6&gt;0,VLOOKUP(W74,'EINGABE und ABFRAGE'!$I$7:$N$31,6,FALSE)," "))," ",(IF('EINGABE und ABFRAGE'!$E$6&gt;0,VLOOKUP(W74,'EINGABE und ABFRAGE'!$I$7:$N$31,6,FALSE)," ")))</f>
        <v xml:space="preserve"> </v>
      </c>
      <c r="X76" s="114"/>
      <c r="Y76" s="122" t="str">
        <f>IF(ISERROR(IF('EINGABE und ABFRAGE'!$E$6&gt;0,VLOOKUP(Y74,'EINGABE und ABFRAGE'!$I$7:$N$31,6,FALSE)," "))," ",(IF('EINGABE und ABFRAGE'!$E$6&gt;0,VLOOKUP(Y74,'EINGABE und ABFRAGE'!$I$7:$N$31,6,FALSE)," ")))</f>
        <v xml:space="preserve"> </v>
      </c>
      <c r="Z76" s="114"/>
      <c r="AA76" s="122" t="str">
        <f>IF(ISERROR(IF('EINGABE und ABFRAGE'!$E$6&gt;0,VLOOKUP(AA74,'EINGABE und ABFRAGE'!$I$7:$N$31,6,FALSE)," "))," ",(IF('EINGABE und ABFRAGE'!$E$6&gt;0,VLOOKUP(AA74,'EINGABE und ABFRAGE'!$I$7:$N$31,6,FALSE)," ")))</f>
        <v xml:space="preserve"> </v>
      </c>
      <c r="AB76" s="114"/>
      <c r="AC76" s="122" t="str">
        <f>IF(ISERROR(IF('EINGABE und ABFRAGE'!$E$6&gt;0,VLOOKUP(AC74,'EINGABE und ABFRAGE'!$I$7:$N$31,6,FALSE)," "))," ",(IF('EINGABE und ABFRAGE'!$E$6&gt;0,VLOOKUP(AC74,'EINGABE und ABFRAGE'!$I$7:$N$31,6,FALSE)," ")))</f>
        <v xml:space="preserve"> </v>
      </c>
      <c r="AD76" s="114"/>
      <c r="AE76" s="122" t="str">
        <f>IF(ISERROR(IF('EINGABE und ABFRAGE'!$E$6&gt;0,VLOOKUP(AE74,'EINGABE und ABFRAGE'!$I$7:$N$31,6,FALSE)," "))," ",(IF('EINGABE und ABFRAGE'!$E$6&gt;0,VLOOKUP(AE74,'EINGABE und ABFRAGE'!$I$7:$N$31,6,FALSE)," ")))</f>
        <v xml:space="preserve"> </v>
      </c>
      <c r="AF76" s="114"/>
      <c r="AG76" s="122" t="str">
        <f>IF(ISERROR(IF('EINGABE und ABFRAGE'!$E$6&gt;0,VLOOKUP(AG74,'EINGABE und ABFRAGE'!$I$7:$N$31,6,FALSE)," "))," ",(IF('EINGABE und ABFRAGE'!$E$6&gt;0,VLOOKUP(AG74,'EINGABE und ABFRAGE'!$I$7:$N$31,6,FALSE)," ")))</f>
        <v xml:space="preserve"> </v>
      </c>
      <c r="AH76" s="114"/>
      <c r="AI76" s="122" t="str">
        <f>IF(ISERROR(IF('EINGABE und ABFRAGE'!$E$6&gt;0,VLOOKUP(AI74,'EINGABE und ABFRAGE'!$I$7:$N$31,6,FALSE)," "))," ",(IF('EINGABE und ABFRAGE'!$E$6&gt;0,VLOOKUP(AI74,'EINGABE und ABFRAGE'!$I$7:$N$31,6,FALSE)," ")))</f>
        <v xml:space="preserve"> </v>
      </c>
      <c r="AJ76" s="114"/>
      <c r="AK76" s="122" t="str">
        <f>IF(ISERROR(IF('EINGABE und ABFRAGE'!$E$6&gt;0,VLOOKUP(AK74,'EINGABE und ABFRAGE'!$I$7:$N$31,6,FALSE)," "))," ",(IF('EINGABE und ABFRAGE'!$E$6&gt;0,VLOOKUP(AK74,'EINGABE und ABFRAGE'!$I$7:$N$31,6,FALSE)," ")))</f>
        <v xml:space="preserve"> </v>
      </c>
      <c r="AL76" s="114"/>
      <c r="AM76" s="122" t="str">
        <f>IF(ISERROR(IF('EINGABE und ABFRAGE'!$E$6&gt;0,VLOOKUP(AM74,'EINGABE und ABFRAGE'!$I$7:$N$31,6,FALSE)," "))," ",(IF('EINGABE und ABFRAGE'!$E$6&gt;0,VLOOKUP(AM74,'EINGABE und ABFRAGE'!$I$7:$N$31,6,FALSE)," ")))</f>
        <v xml:space="preserve"> </v>
      </c>
      <c r="AN76" s="114"/>
      <c r="AO76" s="122" t="str">
        <f>IF(ISERROR(IF('EINGABE und ABFRAGE'!$E$6&gt;0,VLOOKUP(AO74,'EINGABE und ABFRAGE'!$I$7:$N$31,6,FALSE)," "))," ",(IF('EINGABE und ABFRAGE'!$E$6&gt;0,VLOOKUP(AO74,'EINGABE und ABFRAGE'!$I$7:$N$31,6,FALSE)," ")))</f>
        <v xml:space="preserve"> </v>
      </c>
      <c r="AP76" s="114"/>
      <c r="AQ76" s="122" t="str">
        <f>IF(ISERROR(IF('EINGABE und ABFRAGE'!$E$6&gt;0,VLOOKUP(AQ74,'EINGABE und ABFRAGE'!$I$7:$N$31,6,FALSE)," "))," ",(IF('EINGABE und ABFRAGE'!$E$6&gt;0,VLOOKUP(AQ74,'EINGABE und ABFRAGE'!$I$7:$N$31,6,FALSE)," ")))</f>
        <v xml:space="preserve"> </v>
      </c>
      <c r="AR76" s="114"/>
      <c r="AS76" s="122" t="str">
        <f>IF(ISERROR(IF('EINGABE und ABFRAGE'!$E$6&gt;0,VLOOKUP(AS74,'EINGABE und ABFRAGE'!$I$7:$N$31,6,FALSE)," "))," ",(IF('EINGABE und ABFRAGE'!$E$6&gt;0,VLOOKUP(AS74,'EINGABE und ABFRAGE'!$I$7:$N$31,6,FALSE)," ")))</f>
        <v xml:space="preserve"> </v>
      </c>
      <c r="AT76" s="114"/>
      <c r="AU76" s="122" t="str">
        <f>IF(ISERROR(IF('EINGABE und ABFRAGE'!$E$6&gt;0,VLOOKUP(AU74,'EINGABE und ABFRAGE'!$I$7:$N$31,6,FALSE)," "))," ",(IF('EINGABE und ABFRAGE'!$E$6&gt;0,VLOOKUP(AU74,'EINGABE und ABFRAGE'!$I$7:$N$31,6,FALSE)," ")))</f>
        <v xml:space="preserve"> </v>
      </c>
      <c r="AV76" s="114"/>
      <c r="AW76" s="122" t="str">
        <f>IF(ISERROR(IF('EINGABE und ABFRAGE'!$E$6&gt;0,VLOOKUP(AW74,'EINGABE und ABFRAGE'!$I$7:$N$31,6,FALSE)," "))," ",(IF('EINGABE und ABFRAGE'!$E$6&gt;0,VLOOKUP(AW74,'EINGABE und ABFRAGE'!$I$7:$N$31,6,FALSE)," ")))</f>
        <v xml:space="preserve"> </v>
      </c>
      <c r="AX76" s="114"/>
      <c r="AY76" s="122" t="str">
        <f>IF(ISERROR(IF('EINGABE und ABFRAGE'!$E$6&gt;0,VLOOKUP(AY74,'EINGABE und ABFRAGE'!$I$7:$N$31,6,FALSE)," "))," ",(IF('EINGABE und ABFRAGE'!$E$6&gt;0,VLOOKUP(AY74,'EINGABE und ABFRAGE'!$I$7:$N$31,6,FALSE)," ")))</f>
        <v xml:space="preserve"> </v>
      </c>
      <c r="AZ76" s="114"/>
      <c r="BA76" s="122" t="str">
        <f>IF(ISERROR(IF('EINGABE und ABFRAGE'!$E$6&gt;0,VLOOKUP(BA74,'EINGABE und ABFRAGE'!$I$7:$N$31,6,FALSE)," "))," ",(IF('EINGABE und ABFRAGE'!$E$6&gt;0,VLOOKUP(BA74,'EINGABE und ABFRAGE'!$I$7:$N$31,6,FALSE)," ")))</f>
        <v xml:space="preserve"> </v>
      </c>
      <c r="BB76" s="114"/>
      <c r="BC76" s="122" t="str">
        <f>IF(ISERROR(IF('EINGABE und ABFRAGE'!$E$6&gt;0,VLOOKUP(BC74,'EINGABE und ABFRAGE'!$I$7:$N$31,6,FALSE)," "))," ",(IF('EINGABE und ABFRAGE'!$E$6&gt;0,VLOOKUP(BC74,'EINGABE und ABFRAGE'!$I$7:$N$31,6,FALSE)," ")))</f>
        <v xml:space="preserve"> </v>
      </c>
      <c r="BD76" s="114"/>
      <c r="BE76" s="122" t="str">
        <f>IF(ISERROR(IF('EINGABE und ABFRAGE'!$E$6&gt;0,VLOOKUP(BE74,'EINGABE und ABFRAGE'!$I$7:$N$31,6,FALSE)," "))," ",(IF('EINGABE und ABFRAGE'!$E$6&gt;0,VLOOKUP(BE74,'EINGABE und ABFRAGE'!$I$7:$N$31,6,FALSE)," ")))</f>
        <v xml:space="preserve"> </v>
      </c>
      <c r="BF76" s="114"/>
      <c r="BG76" s="122" t="str">
        <f>IF(ISERROR(IF('EINGABE und ABFRAGE'!$E$6&gt;0,VLOOKUP(BG74,'EINGABE und ABFRAGE'!$I$7:$N$31,6,FALSE)," "))," ",(IF('EINGABE und ABFRAGE'!$E$6&gt;0,VLOOKUP(BG74,'EINGABE und ABFRAGE'!$I$7:$N$31,6,FALSE)," ")))</f>
        <v>1. Advent</v>
      </c>
      <c r="BH76" s="114"/>
      <c r="BI76" s="122" t="str">
        <f>IF(ISERROR(IF('EINGABE und ABFRAGE'!$E$6&gt;0,VLOOKUP(BI74,'EINGABE und ABFRAGE'!$I$7:$N$31,6,FALSE)," "))," ",(IF('EINGABE und ABFRAGE'!$E$6&gt;0,VLOOKUP(BI74,'EINGABE und ABFRAGE'!$I$7:$N$31,6,FALSE)," ")))</f>
        <v xml:space="preserve"> </v>
      </c>
      <c r="BJ76" s="114"/>
      <c r="BK76"/>
      <c r="BL76" s="146"/>
    </row>
    <row r="77" spans="1:64" ht="12.75" customHeight="1" x14ac:dyDescent="0.15">
      <c r="A77" s="247"/>
      <c r="B77" s="248"/>
      <c r="C77" s="166"/>
      <c r="D77" s="108"/>
      <c r="E77" s="113"/>
      <c r="F77" s="114"/>
      <c r="G77" s="113"/>
      <c r="H77" s="114"/>
      <c r="I77" s="113"/>
      <c r="J77" s="114"/>
      <c r="K77" s="113"/>
      <c r="L77" s="114"/>
      <c r="M77" s="113"/>
      <c r="N77" s="114"/>
      <c r="O77" s="113"/>
      <c r="P77" s="114"/>
      <c r="Q77" s="113"/>
      <c r="R77" s="114"/>
      <c r="S77" s="113"/>
      <c r="T77" s="114"/>
      <c r="U77" s="113"/>
      <c r="V77" s="114"/>
      <c r="W77" s="113"/>
      <c r="X77" s="114"/>
      <c r="Y77" s="113"/>
      <c r="Z77" s="114"/>
      <c r="AA77" s="113"/>
      <c r="AB77" s="114"/>
      <c r="AC77" s="113"/>
      <c r="AD77" s="114"/>
      <c r="AE77" s="113"/>
      <c r="AF77" s="114"/>
      <c r="AG77" s="113"/>
      <c r="AH77" s="114"/>
      <c r="AI77" s="113"/>
      <c r="AJ77" s="114"/>
      <c r="AK77" s="113"/>
      <c r="AL77" s="114"/>
      <c r="AM77" s="113"/>
      <c r="AN77" s="114"/>
      <c r="AO77" s="113"/>
      <c r="AP77" s="114"/>
      <c r="AQ77" s="113"/>
      <c r="AR77" s="114"/>
      <c r="AS77" s="113"/>
      <c r="AT77" s="114"/>
      <c r="AU77" s="113"/>
      <c r="AV77" s="114"/>
      <c r="AW77" s="113"/>
      <c r="AX77" s="114"/>
      <c r="AY77" s="113"/>
      <c r="AZ77" s="114"/>
      <c r="BA77" s="113"/>
      <c r="BB77" s="114"/>
      <c r="BC77" s="113"/>
      <c r="BD77" s="114"/>
      <c r="BE77" s="113"/>
      <c r="BF77" s="114"/>
      <c r="BG77" s="113"/>
      <c r="BH77" s="114"/>
      <c r="BI77" s="113"/>
      <c r="BJ77" s="114"/>
      <c r="BK77"/>
      <c r="BL77" s="146"/>
    </row>
    <row r="78" spans="1:64" ht="12.75" customHeight="1" x14ac:dyDescent="0.15">
      <c r="A78" s="77"/>
      <c r="B78" s="47"/>
      <c r="C78" s="166"/>
      <c r="D78" s="108"/>
      <c r="E78" s="113"/>
      <c r="F78" s="114"/>
      <c r="G78" s="113"/>
      <c r="H78" s="114"/>
      <c r="I78" s="113"/>
      <c r="J78" s="114"/>
      <c r="K78" s="113"/>
      <c r="L78" s="114"/>
      <c r="M78" s="113"/>
      <c r="N78" s="114"/>
      <c r="O78" s="113"/>
      <c r="P78" s="114"/>
      <c r="Q78" s="113"/>
      <c r="R78" s="114"/>
      <c r="S78" s="113"/>
      <c r="T78" s="114"/>
      <c r="U78" s="113"/>
      <c r="V78" s="114"/>
      <c r="W78" s="113"/>
      <c r="X78" s="114"/>
      <c r="Y78" s="113"/>
      <c r="Z78" s="114"/>
      <c r="AA78" s="113"/>
      <c r="AB78" s="114"/>
      <c r="AC78" s="113"/>
      <c r="AD78" s="114"/>
      <c r="AE78" s="113"/>
      <c r="AF78" s="114"/>
      <c r="AG78" s="113"/>
      <c r="AH78" s="114"/>
      <c r="AI78" s="113"/>
      <c r="AJ78" s="114"/>
      <c r="AK78" s="113"/>
      <c r="AL78" s="114"/>
      <c r="AM78" s="113"/>
      <c r="AN78" s="114"/>
      <c r="AO78" s="113"/>
      <c r="AP78" s="114"/>
      <c r="AQ78" s="113"/>
      <c r="AR78" s="114"/>
      <c r="AS78" s="113"/>
      <c r="AT78" s="114"/>
      <c r="AU78" s="113"/>
      <c r="AV78" s="114"/>
      <c r="AW78" s="113"/>
      <c r="AX78" s="114"/>
      <c r="AY78" s="113"/>
      <c r="AZ78" s="114"/>
      <c r="BA78" s="113"/>
      <c r="BB78" s="114"/>
      <c r="BC78" s="113"/>
      <c r="BD78" s="114"/>
      <c r="BE78" s="113"/>
      <c r="BF78" s="114"/>
      <c r="BG78" s="113"/>
      <c r="BH78" s="114"/>
      <c r="BI78" s="113"/>
      <c r="BJ78" s="114"/>
      <c r="BK78"/>
      <c r="BL78" s="146"/>
    </row>
    <row r="79" spans="1:64" ht="12.75" customHeight="1" thickBot="1" x14ac:dyDescent="0.2">
      <c r="A79" s="79"/>
      <c r="B79" s="100"/>
      <c r="C79" s="167"/>
      <c r="D79" s="110"/>
      <c r="E79" s="115"/>
      <c r="F79" s="116"/>
      <c r="G79" s="115"/>
      <c r="H79" s="116"/>
      <c r="I79" s="115"/>
      <c r="J79" s="116"/>
      <c r="K79" s="115"/>
      <c r="L79" s="116"/>
      <c r="M79" s="115"/>
      <c r="N79" s="116"/>
      <c r="O79" s="115"/>
      <c r="P79" s="116"/>
      <c r="Q79" s="115"/>
      <c r="R79" s="116"/>
      <c r="S79" s="115"/>
      <c r="T79" s="116"/>
      <c r="U79" s="115"/>
      <c r="V79" s="116"/>
      <c r="W79" s="115"/>
      <c r="X79" s="116"/>
      <c r="Y79" s="115"/>
      <c r="Z79" s="116"/>
      <c r="AA79" s="115"/>
      <c r="AB79" s="116"/>
      <c r="AC79" s="115"/>
      <c r="AD79" s="116"/>
      <c r="AE79" s="115"/>
      <c r="AF79" s="116"/>
      <c r="AG79" s="115"/>
      <c r="AH79" s="116"/>
      <c r="AI79" s="115"/>
      <c r="AJ79" s="116"/>
      <c r="AK79" s="115"/>
      <c r="AL79" s="116"/>
      <c r="AM79" s="115"/>
      <c r="AN79" s="116"/>
      <c r="AO79" s="115"/>
      <c r="AP79" s="116"/>
      <c r="AQ79" s="115"/>
      <c r="AR79" s="116"/>
      <c r="AS79" s="115"/>
      <c r="AT79" s="116"/>
      <c r="AU79" s="115"/>
      <c r="AV79" s="116"/>
      <c r="AW79" s="115"/>
      <c r="AX79" s="116"/>
      <c r="AY79" s="115"/>
      <c r="AZ79" s="116"/>
      <c r="BA79" s="115"/>
      <c r="BB79" s="116"/>
      <c r="BC79" s="115"/>
      <c r="BD79" s="116"/>
      <c r="BE79" s="115"/>
      <c r="BF79" s="116"/>
      <c r="BG79" s="115"/>
      <c r="BH79" s="116"/>
      <c r="BI79" s="115"/>
      <c r="BJ79" s="116"/>
      <c r="BK79"/>
      <c r="BL79" s="146"/>
    </row>
    <row r="80" spans="1:64" ht="12.75" hidden="1" customHeight="1" thickTop="1" thickBot="1" x14ac:dyDescent="0.2">
      <c r="A80" s="77"/>
      <c r="B80" s="47"/>
      <c r="C80" s="145">
        <f>WEEKDAY(C81)</f>
        <v>3</v>
      </c>
      <c r="D80"/>
      <c r="E80">
        <f>WEEKDAY(E81)</f>
        <v>4</v>
      </c>
      <c r="F80"/>
      <c r="G80">
        <f>WEEKDAY(G81)</f>
        <v>5</v>
      </c>
      <c r="H80"/>
      <c r="I80">
        <f>WEEKDAY(I81)</f>
        <v>6</v>
      </c>
      <c r="J80"/>
      <c r="K80">
        <f>WEEKDAY(K81)</f>
        <v>7</v>
      </c>
      <c r="L80"/>
      <c r="M80">
        <f>WEEKDAY(M81)</f>
        <v>1</v>
      </c>
      <c r="N80"/>
      <c r="O80">
        <f>WEEKDAY(O81)</f>
        <v>2</v>
      </c>
      <c r="P80"/>
      <c r="Q80">
        <f>WEEKDAY(Q81)</f>
        <v>3</v>
      </c>
      <c r="R80"/>
      <c r="S80">
        <f>WEEKDAY(S81)</f>
        <v>4</v>
      </c>
      <c r="T80"/>
      <c r="U80">
        <f>WEEKDAY(U81)</f>
        <v>5</v>
      </c>
      <c r="V80"/>
      <c r="W80">
        <f>WEEKDAY(W81)</f>
        <v>6</v>
      </c>
      <c r="X80"/>
      <c r="Y80">
        <f>WEEKDAY(Y81)</f>
        <v>7</v>
      </c>
      <c r="Z80"/>
      <c r="AA80">
        <f>WEEKDAY(AA81)</f>
        <v>1</v>
      </c>
      <c r="AB80"/>
      <c r="AC80">
        <f>WEEKDAY(AC81)</f>
        <v>2</v>
      </c>
      <c r="AD80"/>
      <c r="AE80">
        <f>WEEKDAY(AE81)</f>
        <v>3</v>
      </c>
      <c r="AF80"/>
      <c r="AG80">
        <f>WEEKDAY(AG81)</f>
        <v>4</v>
      </c>
      <c r="AH80"/>
      <c r="AI80">
        <f>WEEKDAY(AI81)</f>
        <v>5</v>
      </c>
      <c r="AJ80"/>
      <c r="AK80">
        <f>WEEKDAY(AK81)</f>
        <v>6</v>
      </c>
      <c r="AL80"/>
      <c r="AM80">
        <f>WEEKDAY(AM81)</f>
        <v>7</v>
      </c>
      <c r="AN80"/>
      <c r="AO80">
        <f>WEEKDAY(AO81)</f>
        <v>1</v>
      </c>
      <c r="AP80"/>
      <c r="AQ80">
        <f>WEEKDAY(AQ81)</f>
        <v>2</v>
      </c>
      <c r="AR80"/>
      <c r="AS80">
        <f>WEEKDAY(AS81)</f>
        <v>3</v>
      </c>
      <c r="AT80"/>
      <c r="AU80">
        <f>WEEKDAY(AU81)</f>
        <v>4</v>
      </c>
      <c r="AV80"/>
      <c r="AW80">
        <f>WEEKDAY(AW81)</f>
        <v>5</v>
      </c>
      <c r="AX80"/>
      <c r="AY80">
        <f>WEEKDAY(AY81)</f>
        <v>6</v>
      </c>
      <c r="AZ80"/>
      <c r="BA80">
        <f>WEEKDAY(BA81)</f>
        <v>7</v>
      </c>
      <c r="BB80"/>
      <c r="BC80">
        <f>WEEKDAY(BC81)</f>
        <v>1</v>
      </c>
      <c r="BD80"/>
      <c r="BE80">
        <f>WEEKDAY(BE81)</f>
        <v>2</v>
      </c>
      <c r="BF80"/>
      <c r="BG80">
        <f>WEEKDAY(BG81)</f>
        <v>3</v>
      </c>
      <c r="BH80"/>
      <c r="BI80">
        <f>WEEKDAY(BI81)</f>
        <v>4</v>
      </c>
      <c r="BJ80"/>
      <c r="BK80">
        <f>WEEKDAY(BK81)</f>
        <v>5</v>
      </c>
      <c r="BL80" s="146"/>
    </row>
    <row r="81" spans="1:64" s="75" customFormat="1" ht="12.75" customHeight="1" thickTop="1" x14ac:dyDescent="0.15">
      <c r="A81" s="182"/>
      <c r="B81" s="124" t="s">
        <v>479</v>
      </c>
      <c r="C81" s="168">
        <f>IF($E$1&lt;&gt;" ",BI74+1," ")</f>
        <v>46357</v>
      </c>
      <c r="D81" s="112" t="s">
        <v>402</v>
      </c>
      <c r="E81" s="111">
        <f>IF($E$1&lt;&gt;" ",C81+1," ")</f>
        <v>46358</v>
      </c>
      <c r="F81" s="112" t="s">
        <v>403</v>
      </c>
      <c r="G81" s="111">
        <f>IF($E$1&lt;&gt;" ",E81+1," ")</f>
        <v>46359</v>
      </c>
      <c r="H81" s="112" t="s">
        <v>404</v>
      </c>
      <c r="I81" s="111">
        <f>IF($E$1&lt;&gt;" ",G81+1," ")</f>
        <v>46360</v>
      </c>
      <c r="J81" s="112" t="s">
        <v>405</v>
      </c>
      <c r="K81" s="111">
        <f>IF($E$1&lt;&gt;" ",I81+1," ")</f>
        <v>46361</v>
      </c>
      <c r="L81" s="112" t="s">
        <v>406</v>
      </c>
      <c r="M81" s="111">
        <f>IF($E$1&lt;&gt;" ",K81+1," ")</f>
        <v>46362</v>
      </c>
      <c r="N81" s="112" t="s">
        <v>407</v>
      </c>
      <c r="O81" s="111">
        <f>IF($E$1&lt;&gt;" ",M81+1," ")</f>
        <v>46363</v>
      </c>
      <c r="P81" s="112" t="s">
        <v>408</v>
      </c>
      <c r="Q81" s="101">
        <f>IF($E$1&lt;&gt;" ",O81+1," ")</f>
        <v>46364</v>
      </c>
      <c r="R81" s="102" t="s">
        <v>409</v>
      </c>
      <c r="S81" s="111">
        <f>IF($E$1&lt;&gt;" ",Q81+1," ")</f>
        <v>46365</v>
      </c>
      <c r="T81" s="112" t="s">
        <v>410</v>
      </c>
      <c r="U81" s="111">
        <f>IF($E$1&lt;&gt;" ",S81+1," ")</f>
        <v>46366</v>
      </c>
      <c r="V81" s="112" t="s">
        <v>411</v>
      </c>
      <c r="W81" s="111">
        <f>IF($E$1&lt;&gt;" ",U81+1," ")</f>
        <v>46367</v>
      </c>
      <c r="X81" s="112" t="s">
        <v>412</v>
      </c>
      <c r="Y81" s="111">
        <f>IF($E$1&lt;&gt;" ",W81+1," ")</f>
        <v>46368</v>
      </c>
      <c r="Z81" s="112" t="s">
        <v>413</v>
      </c>
      <c r="AA81" s="111">
        <f>IF($E$1&lt;&gt;" ",Y81+1," ")</f>
        <v>46369</v>
      </c>
      <c r="AB81" s="112" t="s">
        <v>414</v>
      </c>
      <c r="AC81" s="111">
        <f>IF($E$1&lt;&gt;" ",AA81+1," ")</f>
        <v>46370</v>
      </c>
      <c r="AD81" s="112" t="s">
        <v>415</v>
      </c>
      <c r="AE81" s="111">
        <f>IF($E$1&lt;&gt;" ",AC81+1," ")</f>
        <v>46371</v>
      </c>
      <c r="AF81" s="112" t="s">
        <v>416</v>
      </c>
      <c r="AG81" s="111">
        <f>IF($E$1&lt;&gt;" ",AE81+1," ")</f>
        <v>46372</v>
      </c>
      <c r="AH81" s="112" t="s">
        <v>417</v>
      </c>
      <c r="AI81" s="111">
        <f>IF($E$1&lt;&gt;" ",AG81+1," ")</f>
        <v>46373</v>
      </c>
      <c r="AJ81" s="112" t="s">
        <v>418</v>
      </c>
      <c r="AK81" s="111">
        <f>IF($E$1&lt;&gt;" ",AI81+1," ")</f>
        <v>46374</v>
      </c>
      <c r="AL81" s="112" t="s">
        <v>419</v>
      </c>
      <c r="AM81" s="111">
        <f>IF($E$1&lt;&gt;" ",AK81+1," ")</f>
        <v>46375</v>
      </c>
      <c r="AN81" s="112" t="s">
        <v>420</v>
      </c>
      <c r="AO81" s="111">
        <f>IF($E$1&lt;&gt;" ",AM81+1," ")</f>
        <v>46376</v>
      </c>
      <c r="AP81" s="112" t="s">
        <v>421</v>
      </c>
      <c r="AQ81" s="111">
        <f>IF($E$1&lt;&gt;" ",AO81+1," ")</f>
        <v>46377</v>
      </c>
      <c r="AR81" s="112" t="s">
        <v>422</v>
      </c>
      <c r="AS81" s="111">
        <f>IF($E$1&lt;&gt;" ",AQ81+1," ")</f>
        <v>46378</v>
      </c>
      <c r="AT81" s="112" t="s">
        <v>423</v>
      </c>
      <c r="AU81" s="111">
        <f>IF($E$1&lt;&gt;" ",AS81+1," ")</f>
        <v>46379</v>
      </c>
      <c r="AV81" s="112" t="s">
        <v>424</v>
      </c>
      <c r="AW81" s="111">
        <f>IF($E$1&lt;&gt;" ",AU81+1," ")</f>
        <v>46380</v>
      </c>
      <c r="AX81" s="112" t="s">
        <v>425</v>
      </c>
      <c r="AY81" s="101">
        <f>IF($E$1&lt;&gt;" ",AW81+1," ")</f>
        <v>46381</v>
      </c>
      <c r="AZ81" s="102" t="s">
        <v>426</v>
      </c>
      <c r="BA81" s="101">
        <f>IF($E$1&lt;&gt;" ",AY81+1," ")</f>
        <v>46382</v>
      </c>
      <c r="BB81" s="102" t="s">
        <v>427</v>
      </c>
      <c r="BC81" s="111">
        <f>IF($E$1&lt;&gt;" ",BA81+1," ")</f>
        <v>46383</v>
      </c>
      <c r="BD81" s="112" t="s">
        <v>428</v>
      </c>
      <c r="BE81" s="111">
        <f>IF($E$1&lt;&gt;" ",BC81+1," ")</f>
        <v>46384</v>
      </c>
      <c r="BF81" s="112" t="s">
        <v>429</v>
      </c>
      <c r="BG81" s="111">
        <f>IF($E$1&lt;&gt;" ",BE81+1," ")</f>
        <v>46385</v>
      </c>
      <c r="BH81" s="112" t="s">
        <v>430</v>
      </c>
      <c r="BI81" s="111">
        <f>IF($E$1&lt;&gt;" ",BG81+1," ")</f>
        <v>46386</v>
      </c>
      <c r="BJ81" s="112" t="s">
        <v>431</v>
      </c>
      <c r="BK81" s="111">
        <f>IF($E$1&lt;&gt;" ",BI81+1," ")</f>
        <v>46387</v>
      </c>
      <c r="BL81" s="149" t="s">
        <v>432</v>
      </c>
    </row>
    <row r="82" spans="1:64" s="131" customFormat="1" ht="12.75" customHeight="1" x14ac:dyDescent="0.15">
      <c r="A82" s="97"/>
      <c r="B82" s="180" t="s">
        <v>480</v>
      </c>
      <c r="C82" s="169" t="str">
        <f>IF(ISERROR(VLOOKUP(C81,Berechnung!$O:$S,5,FALSE))," ",(VLOOKUP(C81,Berechnung!$O:$S,5,FALSE)))</f>
        <v xml:space="preserve"> </v>
      </c>
      <c r="D82" s="130"/>
      <c r="E82" s="129" t="str">
        <f>IF(ISERROR(VLOOKUP(E81,Berechnung!$O:$S,5,FALSE))," ",(VLOOKUP(E81,Berechnung!$O:$S,5,FALSE)))</f>
        <v xml:space="preserve"> </v>
      </c>
      <c r="F82" s="130"/>
      <c r="G82" s="129" t="str">
        <f>IF(ISERROR(VLOOKUP(G81,Berechnung!$O:$S,5,FALSE))," ",(VLOOKUP(G81,Berechnung!$O:$S,5,FALSE)))</f>
        <v xml:space="preserve"> </v>
      </c>
      <c r="H82" s="130"/>
      <c r="I82" s="129" t="str">
        <f>IF(ISERROR(VLOOKUP(I81,Berechnung!$O:$S,5,FALSE))," ",(VLOOKUP(I81,Berechnung!$O:$S,5,FALSE)))</f>
        <v xml:space="preserve"> </v>
      </c>
      <c r="J82" s="130"/>
      <c r="K82" s="129" t="str">
        <f>IF(ISERROR(VLOOKUP(K81,Berechnung!$O:$S,5,FALSE))," ",(VLOOKUP(K81,Berechnung!$O:$S,5,FALSE)))</f>
        <v xml:space="preserve"> </v>
      </c>
      <c r="L82" s="130"/>
      <c r="M82" s="129" t="str">
        <f>IF(ISERROR(VLOOKUP(M81,Berechnung!$O:$S,5,FALSE))," ",(VLOOKUP(M81,Berechnung!$O:$S,5,FALSE)))</f>
        <v xml:space="preserve"> </v>
      </c>
      <c r="N82" s="130"/>
      <c r="O82" s="129">
        <f>IF(ISERROR(VLOOKUP(O81,Berechnung!$O:$S,5,FALSE))," ",(VLOOKUP(O81,Berechnung!$O:$S,5,FALSE)))</f>
        <v>50</v>
      </c>
      <c r="P82" s="130"/>
      <c r="Q82" s="103" t="str">
        <f>IF(ISERROR(VLOOKUP(Q81,Berechnung!$O:$S,5,FALSE))," ",(VLOOKUP(Q81,Berechnung!$O:$S,5,FALSE)))</f>
        <v xml:space="preserve"> </v>
      </c>
      <c r="R82" s="104"/>
      <c r="S82" s="129" t="str">
        <f>IF(ISERROR(VLOOKUP(S81,Berechnung!$O:$S,5,FALSE))," ",(VLOOKUP(S81,Berechnung!$O:$S,5,FALSE)))</f>
        <v xml:space="preserve"> </v>
      </c>
      <c r="T82" s="130"/>
      <c r="U82" s="129" t="str">
        <f>IF(ISERROR(VLOOKUP(U81,Berechnung!$O:$S,5,FALSE))," ",(VLOOKUP(U81,Berechnung!$O:$S,5,FALSE)))</f>
        <v xml:space="preserve"> </v>
      </c>
      <c r="V82" s="130"/>
      <c r="W82" s="129" t="str">
        <f>IF(ISERROR(VLOOKUP(W81,Berechnung!$O:$S,5,FALSE))," ",(VLOOKUP(W81,Berechnung!$O:$S,5,FALSE)))</f>
        <v xml:space="preserve"> </v>
      </c>
      <c r="X82" s="130"/>
      <c r="Y82" s="129" t="str">
        <f>IF(ISERROR(VLOOKUP(Y81,Berechnung!$O:$S,5,FALSE))," ",(VLOOKUP(Y81,Berechnung!$O:$S,5,FALSE)))</f>
        <v xml:space="preserve"> </v>
      </c>
      <c r="Z82" s="130"/>
      <c r="AA82" s="129" t="str">
        <f>IF(ISERROR(VLOOKUP(AA81,Berechnung!$O:$S,5,FALSE))," ",(VLOOKUP(AA81,Berechnung!$O:$S,5,FALSE)))</f>
        <v xml:space="preserve"> </v>
      </c>
      <c r="AB82" s="130"/>
      <c r="AC82" s="129">
        <f>IF(ISERROR(VLOOKUP(AC81,Berechnung!$O:$S,5,FALSE))," ",(VLOOKUP(AC81,Berechnung!$O:$S,5,FALSE)))</f>
        <v>51</v>
      </c>
      <c r="AD82" s="130"/>
      <c r="AE82" s="129" t="str">
        <f>IF(ISERROR(VLOOKUP(AE81,Berechnung!$O:$S,5,FALSE))," ",(VLOOKUP(AE81,Berechnung!$O:$S,5,FALSE)))</f>
        <v xml:space="preserve"> </v>
      </c>
      <c r="AF82" s="130"/>
      <c r="AG82" s="129" t="str">
        <f>IF(ISERROR(VLOOKUP(AG81,Berechnung!$O:$S,5,FALSE))," ",(VLOOKUP(AG81,Berechnung!$O:$S,5,FALSE)))</f>
        <v xml:space="preserve"> </v>
      </c>
      <c r="AH82" s="130"/>
      <c r="AI82" s="129" t="str">
        <f>IF(ISERROR(VLOOKUP(AI81,Berechnung!$O:$S,5,FALSE))," ",(VLOOKUP(AI81,Berechnung!$O:$S,5,FALSE)))</f>
        <v xml:space="preserve"> </v>
      </c>
      <c r="AJ82" s="130"/>
      <c r="AK82" s="129" t="str">
        <f>IF(ISERROR(VLOOKUP(AK81,Berechnung!$O:$S,5,FALSE))," ",(VLOOKUP(AK81,Berechnung!$O:$S,5,FALSE)))</f>
        <v xml:space="preserve"> </v>
      </c>
      <c r="AL82" s="130"/>
      <c r="AM82" s="129" t="str">
        <f>IF(ISERROR(VLOOKUP(AM81,Berechnung!$O:$S,5,FALSE))," ",(VLOOKUP(AM81,Berechnung!$O:$S,5,FALSE)))</f>
        <v xml:space="preserve"> </v>
      </c>
      <c r="AN82" s="130"/>
      <c r="AO82" s="129" t="str">
        <f>IF(ISERROR(VLOOKUP(AO81,Berechnung!$O:$S,5,FALSE))," ",(VLOOKUP(AO81,Berechnung!$O:$S,5,FALSE)))</f>
        <v xml:space="preserve"> </v>
      </c>
      <c r="AP82" s="130"/>
      <c r="AQ82" s="129">
        <f>IF(ISERROR(VLOOKUP(AQ81,Berechnung!$O:$S,5,FALSE))," ",(VLOOKUP(AQ81,Berechnung!$O:$S,5,FALSE)))</f>
        <v>52</v>
      </c>
      <c r="AR82" s="130"/>
      <c r="AS82" s="129" t="str">
        <f>IF(ISERROR(VLOOKUP(AS81,Berechnung!$O:$S,5,FALSE))," ",(VLOOKUP(AS81,Berechnung!$O:$S,5,FALSE)))</f>
        <v xml:space="preserve"> </v>
      </c>
      <c r="AT82" s="130"/>
      <c r="AU82" s="129" t="str">
        <f>IF(ISERROR(VLOOKUP(AU81,Berechnung!$O:$S,5,FALSE))," ",(VLOOKUP(AU81,Berechnung!$O:$S,5,FALSE)))</f>
        <v xml:space="preserve"> </v>
      </c>
      <c r="AV82" s="130"/>
      <c r="AW82" s="129" t="str">
        <f>IF(ISERROR(VLOOKUP(AW81,Berechnung!$O:$S,5,FALSE))," ",(VLOOKUP(AW81,Berechnung!$O:$S,5,FALSE)))</f>
        <v xml:space="preserve"> </v>
      </c>
      <c r="AX82" s="130"/>
      <c r="AY82" s="103" t="str">
        <f>IF(ISERROR(VLOOKUP(AY81,Berechnung!$O:$S,5,FALSE))," ",(VLOOKUP(AY81,Berechnung!$O:$S,5,FALSE)))</f>
        <v xml:space="preserve"> </v>
      </c>
      <c r="AZ82" s="104"/>
      <c r="BA82" s="103" t="str">
        <f>IF(ISERROR(VLOOKUP(BA81,Berechnung!$O:$S,5,FALSE))," ",(VLOOKUP(BA81,Berechnung!$O:$S,5,FALSE)))</f>
        <v xml:space="preserve"> </v>
      </c>
      <c r="BB82" s="104"/>
      <c r="BC82" s="129" t="str">
        <f>IF(ISERROR(VLOOKUP(BC81,Berechnung!$O:$S,5,FALSE))," ",(VLOOKUP(BC81,Berechnung!$O:$S,5,FALSE)))</f>
        <v xml:space="preserve"> </v>
      </c>
      <c r="BD82" s="130"/>
      <c r="BE82" s="129">
        <f>IF(ISERROR(VLOOKUP(BE81,Berechnung!$O:$S,5,FALSE))," ",(VLOOKUP(BE81,Berechnung!$O:$S,5,FALSE)))</f>
        <v>53</v>
      </c>
      <c r="BF82" s="130"/>
      <c r="BG82" s="129" t="str">
        <f>IF(ISERROR(VLOOKUP(BG81,Berechnung!$O:$S,5,FALSE))," ",(VLOOKUP(BG81,Berechnung!$O:$S,5,FALSE)))</f>
        <v xml:space="preserve"> </v>
      </c>
      <c r="BH82" s="130"/>
      <c r="BI82" s="129" t="str">
        <f>IF(ISERROR(VLOOKUP(BI81,Berechnung!$O:$S,5,FALSE))," ",(VLOOKUP(BI81,Berechnung!$O:$S,5,FALSE)))</f>
        <v xml:space="preserve"> </v>
      </c>
      <c r="BJ82" s="130"/>
      <c r="BK82" s="129" t="str">
        <f>IF(ISERROR(VLOOKUP(BK81,Berechnung!$O:$S,5,FALSE))," ",(VLOOKUP(BK81,Berechnung!$O:$S,5,FALSE)))</f>
        <v xml:space="preserve"> </v>
      </c>
      <c r="BL82" s="154"/>
    </row>
    <row r="83" spans="1:64" ht="12.75" customHeight="1" x14ac:dyDescent="0.15">
      <c r="A83" s="247" t="s">
        <v>478</v>
      </c>
      <c r="B83" s="248"/>
      <c r="C83" s="170" t="str">
        <f>IF(ISERROR(IF('EINGABE und ABFRAGE'!$E$6&gt;0,VLOOKUP(C81,'EINGABE und ABFRAGE'!$I$7:$N$31,6,FALSE)," "))," ",(IF('EINGABE und ABFRAGE'!$E$6&gt;0,VLOOKUP(C81,'EINGABE und ABFRAGE'!$I$7:$N$31,6,FALSE)," ")))</f>
        <v xml:space="preserve"> </v>
      </c>
      <c r="D83" s="114"/>
      <c r="E83" s="122" t="str">
        <f>IF(ISERROR(IF('EINGABE und ABFRAGE'!$E$6&gt;0,VLOOKUP(E81,'EINGABE und ABFRAGE'!$I$7:$N$31,6,FALSE)," "))," ",(IF('EINGABE und ABFRAGE'!$E$6&gt;0,VLOOKUP(E81,'EINGABE und ABFRAGE'!$I$7:$N$31,6,FALSE)," ")))</f>
        <v xml:space="preserve"> </v>
      </c>
      <c r="F83" s="114"/>
      <c r="G83" s="122" t="str">
        <f>IF(ISERROR(IF('EINGABE und ABFRAGE'!$E$6&gt;0,VLOOKUP(G81,'EINGABE und ABFRAGE'!$I$7:$N$31,6,FALSE)," "))," ",(IF('EINGABE und ABFRAGE'!$E$6&gt;0,VLOOKUP(G81,'EINGABE und ABFRAGE'!$I$7:$N$31,6,FALSE)," ")))</f>
        <v xml:space="preserve"> </v>
      </c>
      <c r="H83" s="114"/>
      <c r="I83" s="122" t="str">
        <f>IF(ISERROR(IF('EINGABE und ABFRAGE'!$E$6&gt;0,VLOOKUP(I81,'EINGABE und ABFRAGE'!$I$7:$N$31,6,FALSE)," "))," ",(IF('EINGABE und ABFRAGE'!$E$6&gt;0,VLOOKUP(I81,'EINGABE und ABFRAGE'!$I$7:$N$31,6,FALSE)," ")))</f>
        <v xml:space="preserve"> </v>
      </c>
      <c r="J83" s="114"/>
      <c r="K83" s="122" t="str">
        <f>IF(ISERROR(IF('EINGABE und ABFRAGE'!$E$6&gt;0,VLOOKUP(K81,'EINGABE und ABFRAGE'!$I$7:$N$31,6,FALSE)," "))," ",(IF('EINGABE und ABFRAGE'!$E$6&gt;0,VLOOKUP(K81,'EINGABE und ABFRAGE'!$I$7:$N$31,6,FALSE)," ")))</f>
        <v xml:space="preserve"> </v>
      </c>
      <c r="L83" s="114"/>
      <c r="M83" s="122" t="str">
        <f>IF(ISERROR(IF('EINGABE und ABFRAGE'!$E$6&gt;0,VLOOKUP(M81,'EINGABE und ABFRAGE'!$I$7:$N$31,6,FALSE)," "))," ",(IF('EINGABE und ABFRAGE'!$E$6&gt;0,VLOOKUP(M81,'EINGABE und ABFRAGE'!$I$7:$N$31,6,FALSE)," ")))</f>
        <v xml:space="preserve"> </v>
      </c>
      <c r="N83" s="114"/>
      <c r="O83" s="122" t="str">
        <f>IF(ISERROR(IF('EINGABE und ABFRAGE'!$E$6&gt;0,VLOOKUP(O81,'EINGABE und ABFRAGE'!$I$7:$N$31,6,FALSE)," "))," ",(IF('EINGABE und ABFRAGE'!$E$6&gt;0,VLOOKUP(O81,'EINGABE und ABFRAGE'!$I$7:$N$31,6,FALSE)," ")))</f>
        <v xml:space="preserve"> </v>
      </c>
      <c r="P83" s="114"/>
      <c r="Q83" s="105" t="str">
        <f>IF(ISERROR(IF('EINGABE und ABFRAGE'!$E$6&gt;0,VLOOKUP(Q81,'EINGABE und ABFRAGE'!$I$7:$N$31,6,FALSE)," "))," ",(IF('EINGABE und ABFRAGE'!$E$6&gt;0,VLOOKUP(Q81,'EINGABE und ABFRAGE'!$I$7:$N$31,6,FALSE)," ")))</f>
        <v>Maria Empf.</v>
      </c>
      <c r="R83" s="106"/>
      <c r="S83" s="122" t="str">
        <f>IF(ISERROR(IF('EINGABE und ABFRAGE'!$E$6&gt;0,VLOOKUP(S81,'EINGABE und ABFRAGE'!$I$7:$N$31,6,FALSE)," "))," ",(IF('EINGABE und ABFRAGE'!$E$6&gt;0,VLOOKUP(S81,'EINGABE und ABFRAGE'!$I$7:$N$31,6,FALSE)," ")))</f>
        <v xml:space="preserve"> </v>
      </c>
      <c r="T83" s="114"/>
      <c r="U83" s="122" t="str">
        <f>IF(ISERROR(IF('EINGABE und ABFRAGE'!$E$6&gt;0,VLOOKUP(U81,'EINGABE und ABFRAGE'!$I$7:$N$31,6,FALSE)," "))," ",(IF('EINGABE und ABFRAGE'!$E$6&gt;0,VLOOKUP(U81,'EINGABE und ABFRAGE'!$I$7:$N$31,6,FALSE)," ")))</f>
        <v xml:space="preserve"> </v>
      </c>
      <c r="V83" s="114"/>
      <c r="W83" s="122" t="str">
        <f>IF(ISERROR(IF('EINGABE und ABFRAGE'!$E$6&gt;0,VLOOKUP(W81,'EINGABE und ABFRAGE'!$I$7:$N$31,6,FALSE)," "))," ",(IF('EINGABE und ABFRAGE'!$E$6&gt;0,VLOOKUP(W81,'EINGABE und ABFRAGE'!$I$7:$N$31,6,FALSE)," ")))</f>
        <v xml:space="preserve"> </v>
      </c>
      <c r="X83" s="114"/>
      <c r="Y83" s="122" t="str">
        <f>IF(ISERROR(IF('EINGABE und ABFRAGE'!$E$6&gt;0,VLOOKUP(Y81,'EINGABE und ABFRAGE'!$I$7:$N$31,6,FALSE)," "))," ",(IF('EINGABE und ABFRAGE'!$E$6&gt;0,VLOOKUP(Y81,'EINGABE und ABFRAGE'!$I$7:$N$31,6,FALSE)," ")))</f>
        <v xml:space="preserve"> </v>
      </c>
      <c r="Z83" s="114"/>
      <c r="AA83" s="122" t="str">
        <f>IF(ISERROR(IF('EINGABE und ABFRAGE'!$E$6&gt;0,VLOOKUP(AA81,'EINGABE und ABFRAGE'!$I$7:$N$31,6,FALSE)," "))," ",(IF('EINGABE und ABFRAGE'!$E$6&gt;0,VLOOKUP(AA81,'EINGABE und ABFRAGE'!$I$7:$N$31,6,FALSE)," ")))</f>
        <v xml:space="preserve"> </v>
      </c>
      <c r="AB83" s="114"/>
      <c r="AC83" s="122" t="str">
        <f>IF(ISERROR(IF('EINGABE und ABFRAGE'!$E$6&gt;0,VLOOKUP(AC81,'EINGABE und ABFRAGE'!$I$7:$N$31,6,FALSE)," "))," ",(IF('EINGABE und ABFRAGE'!$E$6&gt;0,VLOOKUP(AC81,'EINGABE und ABFRAGE'!$I$7:$N$31,6,FALSE)," ")))</f>
        <v xml:space="preserve"> </v>
      </c>
      <c r="AD83" s="114"/>
      <c r="AE83" s="122" t="str">
        <f>IF(ISERROR(IF('EINGABE und ABFRAGE'!$E$6&gt;0,VLOOKUP(AE81,'EINGABE und ABFRAGE'!$I$7:$N$31,6,FALSE)," "))," ",(IF('EINGABE und ABFRAGE'!$E$6&gt;0,VLOOKUP(AE81,'EINGABE und ABFRAGE'!$I$7:$N$31,6,FALSE)," ")))</f>
        <v xml:space="preserve"> </v>
      </c>
      <c r="AF83" s="114"/>
      <c r="AG83" s="122" t="str">
        <f>IF(ISERROR(IF('EINGABE und ABFRAGE'!$E$6&gt;0,VLOOKUP(AG81,'EINGABE und ABFRAGE'!$I$7:$N$31,6,FALSE)," "))," ",(IF('EINGABE und ABFRAGE'!$E$6&gt;0,VLOOKUP(AG81,'EINGABE und ABFRAGE'!$I$7:$N$31,6,FALSE)," ")))</f>
        <v xml:space="preserve"> </v>
      </c>
      <c r="AH83" s="114"/>
      <c r="AI83" s="122" t="str">
        <f>IF(ISERROR(IF('EINGABE und ABFRAGE'!$E$6&gt;0,VLOOKUP(AI81,'EINGABE und ABFRAGE'!$I$7:$N$31,6,FALSE)," "))," ",(IF('EINGABE und ABFRAGE'!$E$6&gt;0,VLOOKUP(AI81,'EINGABE und ABFRAGE'!$I$7:$N$31,6,FALSE)," ")))</f>
        <v xml:space="preserve"> </v>
      </c>
      <c r="AJ83" s="114"/>
      <c r="AK83" s="122" t="str">
        <f>IF(ISERROR(IF('EINGABE und ABFRAGE'!$E$6&gt;0,VLOOKUP(AK81,'EINGABE und ABFRAGE'!$I$7:$N$31,6,FALSE)," "))," ",(IF('EINGABE und ABFRAGE'!$E$6&gt;0,VLOOKUP(AK81,'EINGABE und ABFRAGE'!$I$7:$N$31,6,FALSE)," ")))</f>
        <v xml:space="preserve"> </v>
      </c>
      <c r="AL83" s="114"/>
      <c r="AM83" s="122" t="str">
        <f>IF(ISERROR(IF('EINGABE und ABFRAGE'!$E$6&gt;0,VLOOKUP(AM81,'EINGABE und ABFRAGE'!$I$7:$N$31,6,FALSE)," "))," ",(IF('EINGABE und ABFRAGE'!$E$6&gt;0,VLOOKUP(AM81,'EINGABE und ABFRAGE'!$I$7:$N$31,6,FALSE)," ")))</f>
        <v xml:space="preserve"> </v>
      </c>
      <c r="AN83" s="114"/>
      <c r="AO83" s="122" t="str">
        <f>IF(ISERROR(IF('EINGABE und ABFRAGE'!$E$6&gt;0,VLOOKUP(AO81,'EINGABE und ABFRAGE'!$I$7:$N$31,6,FALSE)," "))," ",(IF('EINGABE und ABFRAGE'!$E$6&gt;0,VLOOKUP(AO81,'EINGABE und ABFRAGE'!$I$7:$N$31,6,FALSE)," ")))</f>
        <v xml:space="preserve"> </v>
      </c>
      <c r="AP83" s="114"/>
      <c r="AQ83" s="122" t="str">
        <f>IF(ISERROR(IF('EINGABE und ABFRAGE'!$E$6&gt;0,VLOOKUP(AQ81,'EINGABE und ABFRAGE'!$I$7:$N$31,6,FALSE)," "))," ",(IF('EINGABE und ABFRAGE'!$E$6&gt;0,VLOOKUP(AQ81,'EINGABE und ABFRAGE'!$I$7:$N$31,6,FALSE)," ")))</f>
        <v xml:space="preserve"> </v>
      </c>
      <c r="AR83" s="114"/>
      <c r="AS83" s="122" t="str">
        <f>IF(ISERROR(IF('EINGABE und ABFRAGE'!$E$6&gt;0,VLOOKUP(AS81,'EINGABE und ABFRAGE'!$I$7:$N$31,6,FALSE)," "))," ",(IF('EINGABE und ABFRAGE'!$E$6&gt;0,VLOOKUP(AS81,'EINGABE und ABFRAGE'!$I$7:$N$31,6,FALSE)," ")))</f>
        <v xml:space="preserve"> </v>
      </c>
      <c r="AT83" s="114"/>
      <c r="AU83" s="122" t="str">
        <f>IF(ISERROR(IF('EINGABE und ABFRAGE'!$E$6&gt;0,VLOOKUP(AU81,'EINGABE und ABFRAGE'!$I$7:$N$31,6,FALSE)," "))," ",(IF('EINGABE und ABFRAGE'!$E$6&gt;0,VLOOKUP(AU81,'EINGABE und ABFRAGE'!$I$7:$N$31,6,FALSE)," ")))</f>
        <v xml:space="preserve"> </v>
      </c>
      <c r="AV83" s="114"/>
      <c r="AW83" s="122" t="str">
        <f>IF(ISERROR(IF('EINGABE und ABFRAGE'!$E$6&gt;0,VLOOKUP(AW81,'EINGABE und ABFRAGE'!$I$7:$N$31,6,FALSE)," "))," ",(IF('EINGABE und ABFRAGE'!$E$6&gt;0,VLOOKUP(AW81,'EINGABE und ABFRAGE'!$I$7:$N$31,6,FALSE)," ")))</f>
        <v>Hl. Abend</v>
      </c>
      <c r="AX83" s="114"/>
      <c r="AY83" s="105" t="str">
        <f>IF(ISERROR(IF('EINGABE und ABFRAGE'!$E$6&gt;0,VLOOKUP(AY81,'EINGABE und ABFRAGE'!$I$7:$N$31,6,FALSE)," "))," ",(IF('EINGABE und ABFRAGE'!$E$6&gt;0,VLOOKUP(AY81,'EINGABE und ABFRAGE'!$I$7:$N$31,6,FALSE)," ")))</f>
        <v>Christtag</v>
      </c>
      <c r="AZ83" s="106"/>
      <c r="BA83" s="105" t="str">
        <f>IF(ISERROR(IF('EINGABE und ABFRAGE'!$E$6&gt;0,VLOOKUP(BA81,'EINGABE und ABFRAGE'!$I$7:$N$31,6,FALSE)," "))," ",(IF('EINGABE und ABFRAGE'!$E$6&gt;0,VLOOKUP(BA81,'EINGABE und ABFRAGE'!$I$7:$N$31,6,FALSE)," ")))</f>
        <v>Stefanitag</v>
      </c>
      <c r="BB83" s="106"/>
      <c r="BC83" s="122" t="str">
        <f>IF(ISERROR(IF('EINGABE und ABFRAGE'!$E$6&gt;0,VLOOKUP(BC81,'EINGABE und ABFRAGE'!$I$7:$N$31,6,FALSE)," "))," ",(IF('EINGABE und ABFRAGE'!$E$6&gt;0,VLOOKUP(BC81,'EINGABE und ABFRAGE'!$I$7:$N$31,6,FALSE)," ")))</f>
        <v xml:space="preserve"> </v>
      </c>
      <c r="BD83" s="114"/>
      <c r="BE83" s="122" t="str">
        <f>IF(ISERROR(IF('EINGABE und ABFRAGE'!$E$6&gt;0,VLOOKUP(BE81,'EINGABE und ABFRAGE'!$I$7:$N$31,6,FALSE)," "))," ",(IF('EINGABE und ABFRAGE'!$E$6&gt;0,VLOOKUP(BE81,'EINGABE und ABFRAGE'!$I$7:$N$31,6,FALSE)," ")))</f>
        <v xml:space="preserve"> </v>
      </c>
      <c r="BF83" s="114"/>
      <c r="BG83" s="122" t="str">
        <f>IF(ISERROR(IF('EINGABE und ABFRAGE'!$E$6&gt;0,VLOOKUP(BG81,'EINGABE und ABFRAGE'!$I$7:$N$31,6,FALSE)," "))," ",(IF('EINGABE und ABFRAGE'!$E$6&gt;0,VLOOKUP(BG81,'EINGABE und ABFRAGE'!$I$7:$N$31,6,FALSE)," ")))</f>
        <v xml:space="preserve"> </v>
      </c>
      <c r="BH83" s="114"/>
      <c r="BI83" s="122" t="str">
        <f>IF(ISERROR(IF('EINGABE und ABFRAGE'!$E$6&gt;0,VLOOKUP(BI81,'EINGABE und ABFRAGE'!$I$7:$N$31,6,FALSE)," "))," ",(IF('EINGABE und ABFRAGE'!$E$6&gt;0,VLOOKUP(BI81,'EINGABE und ABFRAGE'!$I$7:$N$31,6,FALSE)," ")))</f>
        <v xml:space="preserve"> </v>
      </c>
      <c r="BJ83" s="114"/>
      <c r="BK83" s="122" t="str">
        <f>IF(ISERROR(IF('EINGABE und ABFRAGE'!$E$6&gt;0,VLOOKUP(BK81,'EINGABE und ABFRAGE'!$I$7:$N$31,6,FALSE)," "))," ",(IF('EINGABE und ABFRAGE'!$E$6&gt;0,VLOOKUP(BK81,'EINGABE und ABFRAGE'!$I$7:$N$31,6,FALSE)," ")))</f>
        <v>Silvester</v>
      </c>
      <c r="BL83" s="143"/>
    </row>
    <row r="84" spans="1:64" ht="12.75" customHeight="1" x14ac:dyDescent="0.15">
      <c r="A84" s="247"/>
      <c r="B84" s="248"/>
      <c r="C84" s="171"/>
      <c r="D84" s="114"/>
      <c r="E84" s="113"/>
      <c r="F84" s="114"/>
      <c r="G84" s="113"/>
      <c r="H84" s="114"/>
      <c r="I84" s="113"/>
      <c r="J84" s="114"/>
      <c r="K84" s="113"/>
      <c r="L84" s="114"/>
      <c r="M84" s="113"/>
      <c r="N84" s="114"/>
      <c r="O84" s="113"/>
      <c r="P84" s="114"/>
      <c r="Q84" s="107"/>
      <c r="R84" s="108"/>
      <c r="S84" s="113"/>
      <c r="T84" s="114"/>
      <c r="U84" s="113"/>
      <c r="V84" s="114"/>
      <c r="W84" s="113"/>
      <c r="X84" s="114"/>
      <c r="Y84" s="113"/>
      <c r="Z84" s="114"/>
      <c r="AA84" s="113"/>
      <c r="AB84" s="114"/>
      <c r="AC84" s="113"/>
      <c r="AD84" s="114"/>
      <c r="AE84" s="113"/>
      <c r="AF84" s="114"/>
      <c r="AG84" s="113"/>
      <c r="AH84" s="114"/>
      <c r="AI84" s="113"/>
      <c r="AJ84" s="114"/>
      <c r="AK84" s="113"/>
      <c r="AL84" s="114"/>
      <c r="AM84" s="113"/>
      <c r="AN84" s="114"/>
      <c r="AO84" s="113"/>
      <c r="AP84" s="114"/>
      <c r="AQ84" s="113"/>
      <c r="AR84" s="114"/>
      <c r="AS84" s="113"/>
      <c r="AT84" s="114"/>
      <c r="AU84" s="113"/>
      <c r="AV84" s="114"/>
      <c r="AW84" s="113"/>
      <c r="AX84" s="114"/>
      <c r="AY84" s="107"/>
      <c r="AZ84" s="108"/>
      <c r="BA84" s="107"/>
      <c r="BB84" s="108"/>
      <c r="BC84" s="113"/>
      <c r="BD84" s="114"/>
      <c r="BE84" s="113"/>
      <c r="BF84" s="114"/>
      <c r="BG84" s="113"/>
      <c r="BH84" s="114"/>
      <c r="BI84" s="113"/>
      <c r="BJ84" s="114"/>
      <c r="BK84" s="113"/>
      <c r="BL84" s="143"/>
    </row>
    <row r="85" spans="1:64" ht="12.75" customHeight="1" x14ac:dyDescent="0.15">
      <c r="A85" s="77"/>
      <c r="B85" s="47"/>
      <c r="C85" s="171"/>
      <c r="D85" s="114"/>
      <c r="E85" s="113"/>
      <c r="F85" s="114"/>
      <c r="G85" s="113"/>
      <c r="H85" s="114"/>
      <c r="I85" s="113"/>
      <c r="J85" s="114"/>
      <c r="K85" s="113"/>
      <c r="L85" s="114"/>
      <c r="M85" s="113"/>
      <c r="N85" s="114"/>
      <c r="O85" s="113"/>
      <c r="P85" s="114"/>
      <c r="Q85" s="107"/>
      <c r="R85" s="108"/>
      <c r="S85" s="113"/>
      <c r="T85" s="114"/>
      <c r="U85" s="113"/>
      <c r="V85" s="114"/>
      <c r="W85" s="113"/>
      <c r="X85" s="114"/>
      <c r="Y85" s="113"/>
      <c r="Z85" s="114"/>
      <c r="AA85" s="113"/>
      <c r="AB85" s="114"/>
      <c r="AC85" s="113"/>
      <c r="AD85" s="114"/>
      <c r="AE85" s="113"/>
      <c r="AF85" s="114"/>
      <c r="AG85" s="113"/>
      <c r="AH85" s="114"/>
      <c r="AI85" s="113"/>
      <c r="AJ85" s="114"/>
      <c r="AK85" s="113"/>
      <c r="AL85" s="114"/>
      <c r="AM85" s="113"/>
      <c r="AN85" s="114"/>
      <c r="AO85" s="113"/>
      <c r="AP85" s="114"/>
      <c r="AQ85" s="113"/>
      <c r="AR85" s="114"/>
      <c r="AS85" s="113"/>
      <c r="AT85" s="114"/>
      <c r="AU85" s="113"/>
      <c r="AV85" s="114"/>
      <c r="AW85" s="113"/>
      <c r="AX85" s="114"/>
      <c r="AY85" s="107"/>
      <c r="AZ85" s="108"/>
      <c r="BA85" s="107"/>
      <c r="BB85" s="108"/>
      <c r="BC85" s="113"/>
      <c r="BD85" s="114"/>
      <c r="BE85" s="113"/>
      <c r="BF85" s="114"/>
      <c r="BG85" s="113"/>
      <c r="BH85" s="114"/>
      <c r="BI85" s="113"/>
      <c r="BJ85" s="114"/>
      <c r="BK85" s="113"/>
      <c r="BL85" s="143"/>
    </row>
    <row r="86" spans="1:64" ht="12.75" customHeight="1" thickBot="1" x14ac:dyDescent="0.2">
      <c r="A86" s="79"/>
      <c r="B86" s="100"/>
      <c r="C86" s="177"/>
      <c r="D86" s="158"/>
      <c r="E86" s="157"/>
      <c r="F86" s="158"/>
      <c r="G86" s="157"/>
      <c r="H86" s="158"/>
      <c r="I86" s="157"/>
      <c r="J86" s="158"/>
      <c r="K86" s="157"/>
      <c r="L86" s="158"/>
      <c r="M86" s="157"/>
      <c r="N86" s="158"/>
      <c r="O86" s="157"/>
      <c r="P86" s="158"/>
      <c r="Q86" s="159"/>
      <c r="R86" s="160"/>
      <c r="S86" s="157"/>
      <c r="T86" s="158"/>
      <c r="U86" s="157"/>
      <c r="V86" s="158"/>
      <c r="W86" s="157"/>
      <c r="X86" s="158"/>
      <c r="Y86" s="157"/>
      <c r="Z86" s="158"/>
      <c r="AA86" s="157"/>
      <c r="AB86" s="158"/>
      <c r="AC86" s="157"/>
      <c r="AD86" s="158"/>
      <c r="AE86" s="157"/>
      <c r="AF86" s="158"/>
      <c r="AG86" s="157"/>
      <c r="AH86" s="158"/>
      <c r="AI86" s="157"/>
      <c r="AJ86" s="158"/>
      <c r="AK86" s="157"/>
      <c r="AL86" s="158"/>
      <c r="AM86" s="157"/>
      <c r="AN86" s="158"/>
      <c r="AO86" s="157"/>
      <c r="AP86" s="158"/>
      <c r="AQ86" s="157"/>
      <c r="AR86" s="158"/>
      <c r="AS86" s="157"/>
      <c r="AT86" s="158"/>
      <c r="AU86" s="157"/>
      <c r="AV86" s="158"/>
      <c r="AW86" s="157"/>
      <c r="AX86" s="158"/>
      <c r="AY86" s="159"/>
      <c r="AZ86" s="160"/>
      <c r="BA86" s="159"/>
      <c r="BB86" s="160"/>
      <c r="BC86" s="157"/>
      <c r="BD86" s="158"/>
      <c r="BE86" s="157"/>
      <c r="BF86" s="158"/>
      <c r="BG86" s="157"/>
      <c r="BH86" s="158"/>
      <c r="BI86" s="157"/>
      <c r="BJ86" s="158"/>
      <c r="BK86" s="157"/>
      <c r="BL86" s="161"/>
    </row>
    <row r="87" spans="1:64" ht="14" thickTop="1" x14ac:dyDescent="0.15"/>
    <row r="88" spans="1:64" ht="20" customHeight="1" x14ac:dyDescent="0.15">
      <c r="A88" s="245" t="s">
        <v>482</v>
      </c>
      <c r="B88" s="246"/>
    </row>
    <row r="89" spans="1:64" ht="20" customHeight="1" x14ac:dyDescent="0.15">
      <c r="A89" s="244" t="s">
        <v>483</v>
      </c>
      <c r="B89" s="244"/>
    </row>
    <row r="90" spans="1:64" ht="20" customHeight="1" x14ac:dyDescent="0.15">
      <c r="A90" s="213" t="s">
        <v>484</v>
      </c>
      <c r="B90" s="213"/>
    </row>
    <row r="91" spans="1:64" ht="20" customHeight="1" x14ac:dyDescent="0.15">
      <c r="A91" s="218" t="s">
        <v>485</v>
      </c>
      <c r="B91" s="218"/>
    </row>
    <row r="92" spans="1:64" ht="20" customHeight="1" x14ac:dyDescent="0.15">
      <c r="A92" s="229" t="s">
        <v>486</v>
      </c>
      <c r="B92" s="229"/>
    </row>
    <row r="93" spans="1:64" ht="20" customHeight="1" x14ac:dyDescent="0.15">
      <c r="A93" s="232" t="s">
        <v>487</v>
      </c>
      <c r="B93" s="232"/>
      <c r="C93" s="184"/>
    </row>
    <row r="94" spans="1:64" ht="20" customHeight="1" x14ac:dyDescent="0.15">
      <c r="A94" s="240" t="s">
        <v>488</v>
      </c>
      <c r="B94" s="241"/>
    </row>
    <row r="95" spans="1:64" ht="20" customHeight="1" x14ac:dyDescent="0.15">
      <c r="A95" s="242" t="s">
        <v>489</v>
      </c>
      <c r="B95" s="242"/>
      <c r="C95" s="184"/>
    </row>
    <row r="96" spans="1:64" ht="20" customHeight="1" x14ac:dyDescent="0.15">
      <c r="A96" s="202" t="s">
        <v>490</v>
      </c>
      <c r="B96" s="202"/>
      <c r="C96" s="184"/>
    </row>
  </sheetData>
  <sheetProtection selectLockedCells="1"/>
  <mergeCells count="95">
    <mergeCell ref="O75:P75"/>
    <mergeCell ref="A1:D1"/>
    <mergeCell ref="E1:L1"/>
    <mergeCell ref="M1:BL1"/>
    <mergeCell ref="A69:B70"/>
    <mergeCell ref="A34:B35"/>
    <mergeCell ref="BG2:BH2"/>
    <mergeCell ref="BI2:BJ2"/>
    <mergeCell ref="AI2:AJ2"/>
    <mergeCell ref="AK2:AL2"/>
    <mergeCell ref="AM2:AN2"/>
    <mergeCell ref="BK2:BL2"/>
    <mergeCell ref="BE2:BF2"/>
    <mergeCell ref="AO2:AP2"/>
    <mergeCell ref="AA2:AB2"/>
    <mergeCell ref="AC2:AD2"/>
    <mergeCell ref="W2:X2"/>
    <mergeCell ref="A76:B77"/>
    <mergeCell ref="A6:B7"/>
    <mergeCell ref="AY2:AZ2"/>
    <mergeCell ref="BA2:BB2"/>
    <mergeCell ref="A62:B63"/>
    <mergeCell ref="O2:P2"/>
    <mergeCell ref="Q2:R2"/>
    <mergeCell ref="S2:T2"/>
    <mergeCell ref="U2:V2"/>
    <mergeCell ref="C2:D2"/>
    <mergeCell ref="E2:F2"/>
    <mergeCell ref="G2:H2"/>
    <mergeCell ref="I2:J2"/>
    <mergeCell ref="K2:L2"/>
    <mergeCell ref="M19:P19"/>
    <mergeCell ref="BC2:BD2"/>
    <mergeCell ref="A2:B2"/>
    <mergeCell ref="A41:B42"/>
    <mergeCell ref="A48:B49"/>
    <mergeCell ref="A55:B56"/>
    <mergeCell ref="A13:B14"/>
    <mergeCell ref="A20:B21"/>
    <mergeCell ref="A27:B28"/>
    <mergeCell ref="AW2:AX2"/>
    <mergeCell ref="AE2:AF2"/>
    <mergeCell ref="AG2:AH2"/>
    <mergeCell ref="Y2:Z2"/>
    <mergeCell ref="AQ2:AR2"/>
    <mergeCell ref="AS2:AT2"/>
    <mergeCell ref="AU2:AV2"/>
    <mergeCell ref="M2:N2"/>
    <mergeCell ref="A94:B94"/>
    <mergeCell ref="A95:B95"/>
    <mergeCell ref="A96:B96"/>
    <mergeCell ref="AO5:AZ5"/>
    <mergeCell ref="A88:B88"/>
    <mergeCell ref="A89:B89"/>
    <mergeCell ref="A90:B90"/>
    <mergeCell ref="A91:B91"/>
    <mergeCell ref="A92:B92"/>
    <mergeCell ref="A93:B93"/>
    <mergeCell ref="A83:B84"/>
    <mergeCell ref="AC12:AF12"/>
    <mergeCell ref="AG5:AJ5"/>
    <mergeCell ref="AW47:BB47"/>
    <mergeCell ref="O54:T54"/>
    <mergeCell ref="W61:AB61"/>
    <mergeCell ref="AQ20:AT20"/>
    <mergeCell ref="AQ21:AT21"/>
    <mergeCell ref="AO19:AR19"/>
    <mergeCell ref="Y20:AF20"/>
    <mergeCell ref="BC12:BF12"/>
    <mergeCell ref="AA19:AF19"/>
    <mergeCell ref="Y40:AD40"/>
    <mergeCell ref="BA40:BF40"/>
    <mergeCell ref="BG54:BL54"/>
    <mergeCell ref="BG33:BL33"/>
    <mergeCell ref="AO54:AV54"/>
    <mergeCell ref="BI34:BL34"/>
    <mergeCell ref="AO40:AR40"/>
    <mergeCell ref="AE54:AH54"/>
    <mergeCell ref="AO42:AR42"/>
    <mergeCell ref="Y75:AF75"/>
    <mergeCell ref="O20:P20"/>
    <mergeCell ref="E33:H33"/>
    <mergeCell ref="S47:Z47"/>
    <mergeCell ref="AS55:AV55"/>
    <mergeCell ref="G48:L48"/>
    <mergeCell ref="U41:AP41"/>
    <mergeCell ref="M55:T55"/>
    <mergeCell ref="C61:J61"/>
    <mergeCell ref="Q68:AD68"/>
    <mergeCell ref="AK68:AX68"/>
    <mergeCell ref="C26:J26"/>
    <mergeCell ref="S26:X26"/>
    <mergeCell ref="AK61:AN61"/>
    <mergeCell ref="AK62:AP62"/>
    <mergeCell ref="K47:P47"/>
  </mergeCells>
  <phoneticPr fontId="3" type="noConversion"/>
  <conditionalFormatting sqref="C18 E18 G18 I18 K18 M18 O18 Q18 S18 U18 W18 Y18 AA18 AC18 AE18 AG18 AI18 AK18 AM18 AO18 AQ18 AS18 AU18 AW18 AY18 BA18 BC18 BE18 BG18 BI18 BK18 C25 E25 G25 I25 K25 M25 O25 Q25 S25 U25 W25 Y25 AA25 AC25 AE25 AG25 AI25 AK25 AM25 AO25 AQ25 AS25 AU25 AW25 AY25 BA25 BC25 BE25 BG25 BI25 E32 G32 I32 K32 M32 O32 Q32 S32 U32 W32 Y32 AA32 AC32 AE32 AG32 AI32 AK32 AM32 AO32 AQ32 AS32 AU32 AW32 AY32 BA32 BC32 BE32 BG32 BI32 BK32 C39 E39 G39 I39 K39 M39 O39 Q39 S39 U39 W39 Y39 AA39 AC39 AE39 AG39 AI39 AK39 AM39 AO39 AQ39 AS39 AU39 AW39 AY39 BA39 BC39 BE39 BG39 BI39">
    <cfRule type="expression" dxfId="26" priority="27" stopIfTrue="1">
      <formula>OR(C20="Ostermo.",C20="Ch.Himmelf.",C20="Pfingstmo.",C20="Fronleichnam")</formula>
    </cfRule>
    <cfRule type="expression" dxfId="25" priority="28" stopIfTrue="1">
      <formula>#REF!=WEEKDAY(7)</formula>
    </cfRule>
    <cfRule type="expression" dxfId="24" priority="29" stopIfTrue="1">
      <formula>#REF!=WEEKDAY(1)</formula>
    </cfRule>
  </conditionalFormatting>
  <conditionalFormatting sqref="C19 E19 G19 I19 K19 Q19 S19 U19 W19 Y19 AG19 AI19 AK19 AM19 AS19 AU19 AW19 AY19 BA19 BC19 BE19 BG19 BI19 BK19 K26 M26 O26 Q26 Y26 AA26 AC26 AE26 AG26 AI26 AK26 AM26 AO26 AQ26 AS26 AU26 AW26 AY26 BA26 BC26 BE26 BG26 BI26 I33 K33 M33 O33 Q33 S33 U33 W33 Y33 AA33 AC33 AE33 AG33 AI33 AK33 AM33 AO33 AQ33 AS33 AU33 AW33 AY33 BA33 BC33 BE33 C40 E40 G40 I40 K40 M40 O40 Q40 S40 U40 W40 AE40 AG40 AI40 AK40 AM40 AS40 AU40 AW40 AY40 BG40 BI40">
    <cfRule type="expression" dxfId="23" priority="33" stopIfTrue="1">
      <formula>OR(C20="Ostermo.",C20="Ch.Himmelf.",C20="Pfingstmo.",C20="Fronleichnam")</formula>
    </cfRule>
  </conditionalFormatting>
  <conditionalFormatting sqref="C20 E20 G20 I20 K20 M20 Q20 S20 U20 W20 AG20 AI20 AK20 AM20 AO20 AU20 AW20 AY20 BA20 BC20 BE20 BG20 BI20 BK20 C27 E27 G27 I27 K27 M27 O27 Q27 S27 U27 W27 Y27 AA27 AC27 AE27 AG27 AI27 AK27 AM27 AO27 AQ27 AS27 AU27 AW27 AY27 BA27 BC27 BE27 BG27 BI27 E34 G34 I34 K34 M34 O34 Q34 S34 U34 W34 Y34 AA34 AC34 AE34 AG34 AI34 AK34 AM34 AO34 AQ34 AS34 AU34 AW34 AY34 BA34 BC34 BE34 BG34 BI34 C41 E41 G41 I41 K41 M41 O41 Q41 S41 U41 AQ41 AS41 AU41 AW41 AY41 BA41 BC41 BE41 BG41 BI41">
    <cfRule type="expression" dxfId="22" priority="39" stopIfTrue="1">
      <formula>OR(C20="Ostermo.",C20="Ch.Himmelf.",C20="Pfingstmo.",C20="Fronleichnam")</formula>
    </cfRule>
  </conditionalFormatting>
  <conditionalFormatting sqref="C19:L19 Q19:Z19 AG19:AN19 AS19:BL19 K26:R26 Y26:BJ26 I33:BF33 C40:X40 AE40:AN40 AS40:AZ40 BG40:BJ40">
    <cfRule type="expression" dxfId="21" priority="35" stopIfTrue="1">
      <formula>#REF!=WEEKDAY(1)</formula>
    </cfRule>
    <cfRule type="expression" dxfId="20" priority="34" stopIfTrue="1">
      <formula>#REF!=WEEKDAY(7)</formula>
    </cfRule>
  </conditionalFormatting>
  <conditionalFormatting sqref="C20:M20 Q20:X20 AG20:AO20 AU20:BL20 C27 E27 G27 I27 K27:S27 U27 W27 Y27:BJ27 E34:BG34 BI34 C41:U41 AQ41 AS41:BJ41">
    <cfRule type="expression" dxfId="19" priority="41" stopIfTrue="1">
      <formula>#REF!=WEEKDAY(1)</formula>
    </cfRule>
    <cfRule type="expression" dxfId="18" priority="40" stopIfTrue="1">
      <formula>#REF!=WEEKDAY(7)</formula>
    </cfRule>
  </conditionalFormatting>
  <conditionalFormatting sqref="C21:AP21 AU21:BL21 C28:BJ30 E35:BL37 C42:AN42 AS42:BJ42 C43:BJ44">
    <cfRule type="expression" dxfId="17" priority="47" stopIfTrue="1">
      <formula>#REF!=WEEKDAY(1)</formula>
    </cfRule>
    <cfRule type="expression" dxfId="16" priority="46" stopIfTrue="1">
      <formula>#REF!=WEEKDAY(7)</formula>
    </cfRule>
    <cfRule type="expression" dxfId="15" priority="45" stopIfTrue="1">
      <formula>OR(#REF!="Ostermo.",#REF!="Ch.Himmelf.",#REF!="Pfingstmo.",#REF!="Fronleichnam")</formula>
    </cfRule>
  </conditionalFormatting>
  <conditionalFormatting sqref="C22:BL23">
    <cfRule type="expression" dxfId="14" priority="53" stopIfTrue="1">
      <formula>#REF!=WEEKDAY(1)</formula>
    </cfRule>
    <cfRule type="expression" dxfId="13" priority="51" stopIfTrue="1">
      <formula>OR(#REF!="Ostermo.",#REF!="Ch.Himmelf.",#REF!="Pfingstmo.",#REF!="Fronleichnam")</formula>
    </cfRule>
    <cfRule type="expression" dxfId="12" priority="52" stopIfTrue="1">
      <formula>#REF!=WEEKDAY(7)</formula>
    </cfRule>
  </conditionalFormatting>
  <conditionalFormatting sqref="D18 F18 H18 J18 L18 N18 P18 R18 T18 V18 X18 Z18 AB18 AD18 AF18 AH18 AJ18 AL18 AN18 AP18 AR18 AT18 AV18 AX18 AZ18 BB18 BD18 BF18 BH18 BJ18 BL18 D25 F25 H25 J25 L25 N25 P25 R25 T25 V25 X25 Z25 AB25 AD25 AF25 AH25 AJ25 AL25 AN25 AP25 AR25 AT25 AV25 AX25 AZ25 BB25 BD25 BF25 BH25 BJ25 F32 H32 J32 L32 N32 P32 R32 T32 V32 X32 Z32 AB32 AD32 AF32 AH32 AJ32 AL32 AN32 AP32 AR32 AT32 AV32 AX32 AZ32 BB32 BD32 BF32 BH32 BJ32 BL32 D39 F39 H39 J39 L39 N39 P39 R39 T39 V39 X39 Z39 AB39 AD39 AF39 AH39 AJ39 AL39 AN39 AP39 AR39 AT39 AV39 AX39 AZ39 BB39 BD39 BF39 BH39 BJ39">
    <cfRule type="expression" dxfId="11" priority="32" stopIfTrue="1">
      <formula>#REF!=WEEKDAY(1)</formula>
    </cfRule>
    <cfRule type="expression" dxfId="10" priority="31" stopIfTrue="1">
      <formula>#REF!=WEEKDAY(7)</formula>
    </cfRule>
  </conditionalFormatting>
  <conditionalFormatting sqref="N18 P18 AB18 AD18 AF18 AP18 AR18 Z18:Z19 AT18:AT19 D18:D20 F18:F20 H18:H20 J18:J20 L18:L20 R18:R20 T18:T20 V18:V20 X18:X20 AH18:AH20 AJ18:AJ20 AL18:AL20 AN18:AN20 AV18:AV20 AX18:AX20 AZ18:AZ20 BB18:BB20 BD18:BD20 BF18:BF20 BH18:BH20 BJ18:BJ20 BL18:BL20 D25 F25 H25 J25 T25 V25 X25 L25:L27 N25:N27 P25:P27 R25:R27 Z25:Z27 AB25:AB27 AD25:AD27 AF25:AF27 AH25:AH27 AJ25:AJ27 AL25:AL27 AN25:AN27 AP25:AP27 AR25:AR27 AT25:AT27 AV25:AV27 AX25:AX27 AZ25:AZ27 BB25:BB27 BD25:BD27 BF25:BF27 BH25:BH27 BJ25:BJ27 F32 H32 BH32 BJ32 BL32 J32:J34 L32:L34 N32:N34 P32:P34 R32:R34 T32:T34 V32:V34 X32:X34 Z32:Z34 AB32:AB34 AD32:AD34 AF32:AF34 AH32:AH34 AJ32:AJ34 AL32:AL34 AN32:AN34 AP32:AP34 AR32:AR34 AT32:AT34 AV32:AV34 AX32:AX34 AZ32:AZ34 BB32:BB34 BD32:BD34 BF32:BF34 F34 H34 Z39 AB39 AD39 AP39 AR39 BB39 BD39 BF39 V39:V40 X39:X40 AF39:AF40 AH39:AH40 AJ39:AJ40 AL39:AL40 AN39:AN40 D39:D41 F39:F41 H39:H41 J39:J41 L39:L41 N39:N41 P39:P41 R39:R41 T39:T41 AT39:AT41 AV39:AV41 AX39:AX41 AZ39:AZ41 BH39:BH41 BJ39:BJ41 BB41 BD41 BF41">
    <cfRule type="expression" dxfId="9" priority="30" stopIfTrue="1">
      <formula>OR(#REF!="Ostermo.",#REF!="Ch.Himmelf.",#REF!="Pfingstmo.",#REF!="Fronleichnam")</formula>
    </cfRule>
  </conditionalFormatting>
  <conditionalFormatting sqref="N20 AP20 D27 F27 H27 J27 T27 V27 X27 BH34 AR41">
    <cfRule type="expression" dxfId="8" priority="42" stopIfTrue="1">
      <formula>OR(#REF!="Ostermo.",#REF!="Ch.Himmelf.",#REF!="Pfingstmo.",#REF!="Fronleichnam")</formula>
    </cfRule>
    <cfRule type="expression" dxfId="7" priority="43" stopIfTrue="1">
      <formula>#REF!=WEEKDAY(7)</formula>
    </cfRule>
    <cfRule type="expression" dxfId="6" priority="44" stopIfTrue="1">
      <formula>#REF!=WEEKDAY(1)</formula>
    </cfRule>
  </conditionalFormatting>
  <conditionalFormatting sqref="O5:AF5 AK5:AN5 BA5:BL5 C12:AB12 AG12:BB12 BG12:BH12 AI54:AN54 AW54:BF54 K61:V61 AC61:AJ61 AO61:BJ61 C68:P68 AE68:AJ68 AY68:AZ68">
    <cfRule type="expression" dxfId="5" priority="8" stopIfTrue="1">
      <formula>#REF!=1</formula>
    </cfRule>
    <cfRule type="expression" dxfId="4" priority="7" stopIfTrue="1">
      <formula>#REF!=7</formula>
    </cfRule>
  </conditionalFormatting>
  <conditionalFormatting sqref="O4:BL4 E4:L9 C11:BH11 C46:BL46 C47:J47 Q47:R47 AA47:AV47 BC47:BL47 C48:F48 M48:BL48 C49:BL51 C53:AD53 AG53:BL53 C54:N54 U54:AD55 C55:L55 C56:AD58 C60:BJ60 C67:AZ67 BC67:BL72 E74:BJ74 E75:N75 Q75:Y75 AG75:BJ75 E76:BJ79 C81:P86 S81:AX86 BC81:BL86">
    <cfRule type="expression" dxfId="3" priority="4" stopIfTrue="1">
      <formula>#REF!=1</formula>
    </cfRule>
    <cfRule type="expression" dxfId="2" priority="3" stopIfTrue="1">
      <formula>#REF!=7</formula>
    </cfRule>
  </conditionalFormatting>
  <conditionalFormatting sqref="O6:BL9 C13:BH16 AG55:AR55 AW55:BL55 AG56:BL58 C62:AJ62 AQ62:BJ62 C63:BJ65 C69:AZ72">
    <cfRule type="expression" dxfId="1" priority="12" stopIfTrue="1">
      <formula>#REF!=1</formula>
    </cfRule>
    <cfRule type="expression" dxfId="0" priority="11" stopIfTrue="1">
      <formula>#REF!=7</formula>
    </cfRule>
  </conditionalFormatting>
  <printOptions horizontalCentered="1" verticalCentered="1"/>
  <pageMargins left="0" right="0" top="0.59055118110236227" bottom="0" header="0.31496062992125984" footer="0.51181102362204722"/>
  <pageSetup paperSize="9" scale="54"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E6A-C5C5-AC42-99AC-BAF07FD5ABB8}">
  <sheetPr codeName="Tabelle3"/>
  <dimension ref="A1:Y367"/>
  <sheetViews>
    <sheetView workbookViewId="0">
      <selection activeCell="E1" sqref="E1:F65536"/>
    </sheetView>
  </sheetViews>
  <sheetFormatPr baseColWidth="10" defaultColWidth="11.5" defaultRowHeight="13" x14ac:dyDescent="0.15"/>
  <cols>
    <col min="1" max="1" width="5" style="8" bestFit="1" customWidth="1"/>
    <col min="2" max="2" width="2.5" style="8" bestFit="1" customWidth="1"/>
    <col min="3" max="3" width="2" style="8" bestFit="1" customWidth="1"/>
    <col min="4" max="4" width="10.1640625" style="8" bestFit="1" customWidth="1"/>
    <col min="5" max="6" width="8.33203125" style="8" hidden="1" customWidth="1"/>
    <col min="7" max="7" width="4.5" style="11" bestFit="1" customWidth="1"/>
    <col min="8" max="8" width="8.5" style="11" bestFit="1" customWidth="1"/>
    <col min="9" max="9" width="16.5" style="8" customWidth="1"/>
    <col min="10" max="10" width="18.5" style="19" customWidth="1"/>
    <col min="11" max="11" width="17.33203125" style="8" customWidth="1"/>
    <col min="12" max="12" width="14.1640625" style="6" customWidth="1"/>
    <col min="13" max="14" width="3" style="6" bestFit="1" customWidth="1"/>
    <col min="15" max="15" width="11.5" style="6"/>
    <col min="16" max="16" width="3.5" style="7" bestFit="1" customWidth="1"/>
    <col min="17" max="19" width="5.6640625" style="15" bestFit="1" customWidth="1"/>
    <col min="20" max="20" width="126.6640625" style="6" bestFit="1" customWidth="1"/>
    <col min="21" max="23" width="11.5" style="6"/>
    <col min="24" max="24" width="55.1640625" style="6" bestFit="1" customWidth="1"/>
    <col min="25" max="25" width="32.1640625" style="6" bestFit="1" customWidth="1"/>
    <col min="26" max="16384" width="11.5" style="6"/>
  </cols>
  <sheetData>
    <row r="1" spans="1:25" ht="21" customHeight="1" x14ac:dyDescent="0.15">
      <c r="A1" s="1" t="s">
        <v>0</v>
      </c>
      <c r="B1" s="1" t="s">
        <v>1</v>
      </c>
      <c r="C1" s="1" t="s">
        <v>2</v>
      </c>
      <c r="D1" s="1" t="s">
        <v>3</v>
      </c>
      <c r="E1" s="2"/>
      <c r="F1" s="2"/>
      <c r="G1" s="3" t="s">
        <v>1</v>
      </c>
      <c r="H1" s="3" t="s">
        <v>2</v>
      </c>
      <c r="I1" s="4" t="s">
        <v>5</v>
      </c>
      <c r="J1" s="5" t="s">
        <v>4</v>
      </c>
      <c r="K1" s="69">
        <f>'EINGABE und ABFRAGE'!E6</f>
        <v>2026</v>
      </c>
      <c r="L1" s="5" t="s">
        <v>29</v>
      </c>
      <c r="M1" s="3" t="s">
        <v>1</v>
      </c>
      <c r="N1" s="3" t="s">
        <v>2</v>
      </c>
      <c r="O1" s="1" t="s">
        <v>3</v>
      </c>
      <c r="Q1" s="70" t="s">
        <v>27</v>
      </c>
      <c r="R1" s="70"/>
      <c r="S1" s="70"/>
      <c r="T1" s="70" t="s">
        <v>394</v>
      </c>
      <c r="U1" s="70" t="s">
        <v>27</v>
      </c>
      <c r="V1" s="70"/>
      <c r="W1" s="70"/>
      <c r="X1" s="259" t="s">
        <v>442</v>
      </c>
      <c r="Y1" s="259"/>
    </row>
    <row r="2" spans="1:25" ht="18" x14ac:dyDescent="0.15">
      <c r="A2" s="8">
        <v>2000</v>
      </c>
      <c r="B2" s="8">
        <v>1</v>
      </c>
      <c r="C2" s="8">
        <v>1</v>
      </c>
      <c r="D2" s="9">
        <f>DATE(A2,B2,C2)</f>
        <v>36526</v>
      </c>
      <c r="E2" s="10"/>
      <c r="F2" s="10"/>
      <c r="G2" s="11">
        <v>1</v>
      </c>
      <c r="H2" s="11">
        <v>1</v>
      </c>
      <c r="I2" s="8" t="s">
        <v>9</v>
      </c>
      <c r="J2" s="12">
        <f>DATE($K$1,G2,H2)</f>
        <v>46023</v>
      </c>
      <c r="K2" s="13">
        <f>DATE($K$1,G2,H2)</f>
        <v>46023</v>
      </c>
      <c r="L2" s="8" t="s">
        <v>9</v>
      </c>
      <c r="M2" s="6">
        <v>1</v>
      </c>
      <c r="N2" s="6">
        <v>1</v>
      </c>
      <c r="O2" s="14">
        <f>DATE($K$1,M2,N2)</f>
        <v>46023</v>
      </c>
      <c r="P2" s="7">
        <f>WEEKDAY(O2,1)</f>
        <v>5</v>
      </c>
      <c r="Q2" s="15">
        <f>IF(OR(P2&gt;5,P2&lt;2),"53 VJ",1)</f>
        <v>1</v>
      </c>
      <c r="R2" s="15">
        <f>Q2</f>
        <v>1</v>
      </c>
      <c r="S2" s="15">
        <f>R2</f>
        <v>1</v>
      </c>
      <c r="T2" s="22" t="s">
        <v>30</v>
      </c>
      <c r="U2" s="14">
        <f>IF($K$1&gt;0,DATE($K$1,M2,N2)," ")</f>
        <v>46023</v>
      </c>
      <c r="V2" s="14"/>
      <c r="W2" s="14"/>
      <c r="X2" s="261" t="s">
        <v>443</v>
      </c>
      <c r="Y2" s="261"/>
    </row>
    <row r="3" spans="1:25" ht="18" x14ac:dyDescent="0.15">
      <c r="A3" s="8">
        <v>2001</v>
      </c>
      <c r="B3" s="8">
        <v>1</v>
      </c>
      <c r="C3" s="8">
        <v>1</v>
      </c>
      <c r="D3" s="9">
        <f t="shared" ref="D3:D66" si="0">DATE(A3,B3,C3)</f>
        <v>36892</v>
      </c>
      <c r="E3" s="10"/>
      <c r="F3" s="10"/>
      <c r="G3" s="11">
        <v>1</v>
      </c>
      <c r="H3" s="11">
        <v>6</v>
      </c>
      <c r="I3" s="8" t="s">
        <v>8</v>
      </c>
      <c r="J3" s="12">
        <f>DATE($K$1,G3,H3)</f>
        <v>46028</v>
      </c>
      <c r="K3" s="13">
        <f>DATE($K$1,G3,H3)</f>
        <v>46028</v>
      </c>
      <c r="L3" s="8" t="s">
        <v>8</v>
      </c>
      <c r="M3" s="6">
        <v>1</v>
      </c>
      <c r="N3" s="6">
        <v>2</v>
      </c>
      <c r="O3" s="14">
        <f t="shared" ref="O3:O66" si="1">DATE($K$1,M3,N3)</f>
        <v>46024</v>
      </c>
      <c r="P3" s="7">
        <f t="shared" ref="P3:P66" si="2">WEEKDAY(O3,1)</f>
        <v>6</v>
      </c>
      <c r="Q3" s="15">
        <f>IF(P3=2,1,0)</f>
        <v>0</v>
      </c>
      <c r="R3" s="15">
        <f>IF(Q3=1,1,IF(R2="53 VJ",0,Q3+R2))</f>
        <v>1</v>
      </c>
      <c r="S3" s="15" t="str">
        <f t="shared" ref="S3:S66" si="3">IF(P3=2,R3," ")</f>
        <v xml:space="preserve"> </v>
      </c>
      <c r="T3" s="22" t="s">
        <v>31</v>
      </c>
      <c r="U3" s="14">
        <f t="shared" ref="U3:U66" si="4">IF($K$1&gt;0,DATE($K$1,M3,N3)," ")</f>
        <v>46024</v>
      </c>
      <c r="V3" s="14"/>
      <c r="W3" s="14"/>
      <c r="X3" s="91">
        <v>2051</v>
      </c>
      <c r="Y3" s="92">
        <f>DATE(X3,3,1)+MOD((255-11*MOD(X3,19)-21),30)+21+(MOD((255-11*MOD(X3,19)-21),30) + 21&gt;48)+6-MOD(X3+INT(X3/4)+MOD((255- 11*MOD(X3,19)- 21),30)+21+(MOD((255-11*MOD(X3,19)-21),30)+21&gt;48)+1,7)</f>
        <v>55245</v>
      </c>
    </row>
    <row r="4" spans="1:25" ht="18" x14ac:dyDescent="0.15">
      <c r="A4" s="8">
        <v>2002</v>
      </c>
      <c r="B4" s="8">
        <v>1</v>
      </c>
      <c r="C4" s="8">
        <v>1</v>
      </c>
      <c r="D4" s="9">
        <f t="shared" si="0"/>
        <v>37257</v>
      </c>
      <c r="E4" s="10"/>
      <c r="F4" s="10"/>
      <c r="G4" s="11">
        <v>2</v>
      </c>
      <c r="H4" s="11">
        <v>14</v>
      </c>
      <c r="I4" s="8" t="s">
        <v>7</v>
      </c>
      <c r="J4" s="12">
        <f>DATE($K$1,G4,H4)</f>
        <v>46067</v>
      </c>
      <c r="K4" s="13">
        <f>DATE($K$1,G4,H4)</f>
        <v>46067</v>
      </c>
      <c r="L4" s="8" t="str">
        <f>IF(J5=J4,I4,IF(J6=J4,"Aschermittw.",I4))</f>
        <v>Valentinstag</v>
      </c>
      <c r="M4" s="6">
        <v>1</v>
      </c>
      <c r="N4" s="6">
        <v>3</v>
      </c>
      <c r="O4" s="14">
        <f t="shared" si="1"/>
        <v>46025</v>
      </c>
      <c r="P4" s="7">
        <f t="shared" si="2"/>
        <v>7</v>
      </c>
      <c r="Q4" s="15">
        <f t="shared" ref="Q4:Q67" si="5">IF(P4=2,1,0)</f>
        <v>0</v>
      </c>
      <c r="R4" s="15">
        <f>Q4+R3</f>
        <v>1</v>
      </c>
      <c r="S4" s="15" t="str">
        <f t="shared" si="3"/>
        <v xml:space="preserve"> </v>
      </c>
      <c r="T4" s="22" t="s">
        <v>32</v>
      </c>
      <c r="U4" s="14">
        <f t="shared" si="4"/>
        <v>46025</v>
      </c>
      <c r="V4" s="14"/>
      <c r="W4" s="14"/>
      <c r="X4" s="93" t="s">
        <v>444</v>
      </c>
      <c r="Y4" s="93" t="s">
        <v>445</v>
      </c>
    </row>
    <row r="5" spans="1:25" x14ac:dyDescent="0.15">
      <c r="A5" s="8">
        <v>2003</v>
      </c>
      <c r="B5" s="8">
        <v>1</v>
      </c>
      <c r="C5" s="8">
        <v>1</v>
      </c>
      <c r="D5" s="9">
        <f t="shared" si="0"/>
        <v>37622</v>
      </c>
      <c r="E5" s="10"/>
      <c r="F5" s="10"/>
      <c r="I5" s="8" t="s">
        <v>435</v>
      </c>
      <c r="J5" s="12">
        <f>IF(K1&gt;2199," ",J9-47)</f>
        <v>46070</v>
      </c>
      <c r="K5" s="13">
        <f>IF(K1&gt;2199," ",K9-47)</f>
        <v>46070</v>
      </c>
      <c r="L5" s="8" t="str">
        <f>IF(K1&gt;2199," ","Faschingdienst.")</f>
        <v>Faschingdienst.</v>
      </c>
      <c r="M5" s="6">
        <v>1</v>
      </c>
      <c r="N5" s="6">
        <v>4</v>
      </c>
      <c r="O5" s="14">
        <f t="shared" si="1"/>
        <v>46026</v>
      </c>
      <c r="P5" s="7">
        <f>WEEKDAY(O5,1)</f>
        <v>1</v>
      </c>
      <c r="Q5" s="15">
        <f t="shared" si="5"/>
        <v>0</v>
      </c>
      <c r="R5" s="15">
        <f t="shared" ref="R5:R17" si="6">Q5+R4</f>
        <v>1</v>
      </c>
      <c r="S5" s="15" t="str">
        <f t="shared" si="3"/>
        <v xml:space="preserve"> </v>
      </c>
      <c r="T5" s="22" t="s">
        <v>33</v>
      </c>
      <c r="U5" s="14">
        <f t="shared" si="4"/>
        <v>46026</v>
      </c>
      <c r="V5" s="14"/>
      <c r="W5" s="14"/>
    </row>
    <row r="6" spans="1:25" ht="18" x14ac:dyDescent="0.15">
      <c r="A6" s="8">
        <v>2004</v>
      </c>
      <c r="B6" s="8">
        <v>1</v>
      </c>
      <c r="C6" s="8">
        <v>1</v>
      </c>
      <c r="D6" s="9">
        <f t="shared" si="0"/>
        <v>37987</v>
      </c>
      <c r="E6" s="10"/>
      <c r="F6" s="10"/>
      <c r="I6" s="8" t="s">
        <v>6</v>
      </c>
      <c r="J6" s="12">
        <f>IF(K1&gt;2199," ",J9-46)</f>
        <v>46071</v>
      </c>
      <c r="K6" s="13">
        <f>IF(K1&gt;2199," ",K9-46)</f>
        <v>46071</v>
      </c>
      <c r="L6" s="8" t="str">
        <f>IF(K1&gt;2199," ","Aschermittw.")</f>
        <v>Aschermittw.</v>
      </c>
      <c r="M6" s="6">
        <v>1</v>
      </c>
      <c r="N6" s="6">
        <v>5</v>
      </c>
      <c r="O6" s="14">
        <f t="shared" si="1"/>
        <v>46027</v>
      </c>
      <c r="P6" s="7">
        <f t="shared" si="2"/>
        <v>2</v>
      </c>
      <c r="Q6" s="15">
        <f t="shared" si="5"/>
        <v>1</v>
      </c>
      <c r="R6" s="15">
        <f t="shared" si="6"/>
        <v>2</v>
      </c>
      <c r="S6" s="15">
        <f t="shared" si="3"/>
        <v>2</v>
      </c>
      <c r="T6" s="22" t="s">
        <v>34</v>
      </c>
      <c r="U6" s="14">
        <f t="shared" si="4"/>
        <v>46027</v>
      </c>
      <c r="V6" s="14"/>
      <c r="W6" s="14"/>
      <c r="X6" s="262" t="s">
        <v>446</v>
      </c>
      <c r="Y6" s="262"/>
    </row>
    <row r="7" spans="1:25" x14ac:dyDescent="0.15">
      <c r="A7" s="8">
        <v>2005</v>
      </c>
      <c r="B7" s="8">
        <v>1</v>
      </c>
      <c r="C7" s="8">
        <v>1</v>
      </c>
      <c r="D7" s="9">
        <f t="shared" si="0"/>
        <v>38353</v>
      </c>
      <c r="E7" s="10"/>
      <c r="F7" s="10"/>
      <c r="I7" s="8" t="s">
        <v>396</v>
      </c>
      <c r="J7" s="12">
        <f>IF(K1&gt;2199," ",J9-7)</f>
        <v>46110</v>
      </c>
      <c r="K7" s="13">
        <f>IF(K1&gt;2199," ",K9-7)</f>
        <v>46110</v>
      </c>
      <c r="L7" s="8" t="str">
        <f>IF(K1&gt;2199," ","Palmsonntag")</f>
        <v>Palmsonntag</v>
      </c>
      <c r="M7" s="6">
        <v>1</v>
      </c>
      <c r="N7" s="6">
        <v>6</v>
      </c>
      <c r="O7" s="14">
        <f t="shared" si="1"/>
        <v>46028</v>
      </c>
      <c r="P7" s="7">
        <f t="shared" si="2"/>
        <v>3</v>
      </c>
      <c r="Q7" s="15">
        <f t="shared" si="5"/>
        <v>0</v>
      </c>
      <c r="R7" s="15">
        <f t="shared" si="6"/>
        <v>2</v>
      </c>
      <c r="S7" s="15" t="str">
        <f t="shared" si="3"/>
        <v xml:space="preserve"> </v>
      </c>
      <c r="T7" s="22" t="s">
        <v>35</v>
      </c>
      <c r="U7" s="14">
        <f t="shared" si="4"/>
        <v>46028</v>
      </c>
      <c r="V7" s="14"/>
      <c r="W7" s="14"/>
      <c r="X7" s="6" t="s">
        <v>447</v>
      </c>
    </row>
    <row r="8" spans="1:25" x14ac:dyDescent="0.15">
      <c r="A8" s="8">
        <v>2006</v>
      </c>
      <c r="B8" s="8">
        <v>1</v>
      </c>
      <c r="C8" s="8">
        <v>1</v>
      </c>
      <c r="D8" s="9">
        <f t="shared" si="0"/>
        <v>38718</v>
      </c>
      <c r="E8" s="10"/>
      <c r="F8" s="10"/>
      <c r="I8" s="8" t="s">
        <v>10</v>
      </c>
      <c r="J8" s="12">
        <f>IF(K1&gt;2199," ",J9-2)</f>
        <v>46115</v>
      </c>
      <c r="K8" s="13">
        <f>IF(K1&gt;2199," ",K9-2)</f>
        <v>46115</v>
      </c>
      <c r="L8" s="8" t="str">
        <f>IF(K1&gt;2199," ","Karfreitag")</f>
        <v>Karfreitag</v>
      </c>
      <c r="M8" s="6">
        <v>1</v>
      </c>
      <c r="N8" s="6">
        <v>7</v>
      </c>
      <c r="O8" s="14">
        <f t="shared" si="1"/>
        <v>46029</v>
      </c>
      <c r="P8" s="7">
        <f t="shared" si="2"/>
        <v>4</v>
      </c>
      <c r="Q8" s="15">
        <f t="shared" si="5"/>
        <v>0</v>
      </c>
      <c r="R8" s="15">
        <f t="shared" si="6"/>
        <v>2</v>
      </c>
      <c r="S8" s="15" t="str">
        <f t="shared" si="3"/>
        <v xml:space="preserve"> </v>
      </c>
      <c r="T8" s="22" t="s">
        <v>36</v>
      </c>
      <c r="U8" s="14">
        <f t="shared" si="4"/>
        <v>46029</v>
      </c>
      <c r="V8" s="14"/>
      <c r="W8" s="14"/>
      <c r="X8" s="6" t="s">
        <v>448</v>
      </c>
    </row>
    <row r="9" spans="1:25" x14ac:dyDescent="0.15">
      <c r="A9" s="8">
        <v>2007</v>
      </c>
      <c r="B9" s="8">
        <v>1</v>
      </c>
      <c r="C9" s="8">
        <v>1</v>
      </c>
      <c r="D9" s="9">
        <f t="shared" si="0"/>
        <v>39083</v>
      </c>
      <c r="E9" s="10">
        <v>65493</v>
      </c>
      <c r="F9" s="11">
        <v>2079</v>
      </c>
      <c r="I9" s="8" t="s">
        <v>11</v>
      </c>
      <c r="J9" s="178">
        <f>(IF(K1=F9,E9,IF(K1&gt;2199," ",DOLLAR((DAY(MINUTE(K1/38)/2+55)&amp;".4."&amp;K1)/7,)*7-6)))</f>
        <v>46117</v>
      </c>
      <c r="K9" s="13">
        <f>J9</f>
        <v>46117</v>
      </c>
      <c r="L9" s="8" t="str">
        <f>IF(K1&gt;2199," ","Ostersonntag")</f>
        <v>Ostersonntag</v>
      </c>
      <c r="M9" s="6">
        <v>1</v>
      </c>
      <c r="N9" s="6">
        <v>8</v>
      </c>
      <c r="O9" s="14">
        <f t="shared" si="1"/>
        <v>46030</v>
      </c>
      <c r="P9" s="7">
        <f t="shared" si="2"/>
        <v>5</v>
      </c>
      <c r="Q9" s="15">
        <f t="shared" si="5"/>
        <v>0</v>
      </c>
      <c r="R9" s="15">
        <f t="shared" si="6"/>
        <v>2</v>
      </c>
      <c r="S9" s="15" t="str">
        <f t="shared" si="3"/>
        <v xml:space="preserve"> </v>
      </c>
      <c r="T9" s="22" t="s">
        <v>37</v>
      </c>
      <c r="U9" s="14">
        <f t="shared" si="4"/>
        <v>46030</v>
      </c>
      <c r="V9" s="14"/>
      <c r="W9" s="14"/>
    </row>
    <row r="10" spans="1:25" ht="18" x14ac:dyDescent="0.15">
      <c r="A10" s="8">
        <v>2008</v>
      </c>
      <c r="B10" s="8">
        <v>1</v>
      </c>
      <c r="C10" s="8">
        <v>1</v>
      </c>
      <c r="D10" s="9">
        <f t="shared" si="0"/>
        <v>39448</v>
      </c>
      <c r="E10" s="10"/>
      <c r="F10" s="10"/>
      <c r="I10" s="8" t="s">
        <v>13</v>
      </c>
      <c r="J10" s="12">
        <f>IF(K1&gt;2199," ",J9+1)</f>
        <v>46118</v>
      </c>
      <c r="K10" s="13">
        <f>IF(K1&gt;2199," ",K9+1)</f>
        <v>46118</v>
      </c>
      <c r="L10" s="8" t="str">
        <f>IF(K1&gt;2199," ","Ostermontag")</f>
        <v>Ostermontag</v>
      </c>
      <c r="M10" s="6">
        <v>1</v>
      </c>
      <c r="N10" s="6">
        <v>9</v>
      </c>
      <c r="O10" s="14">
        <f t="shared" si="1"/>
        <v>46031</v>
      </c>
      <c r="P10" s="7">
        <f t="shared" si="2"/>
        <v>6</v>
      </c>
      <c r="Q10" s="15">
        <f t="shared" si="5"/>
        <v>0</v>
      </c>
      <c r="R10" s="15">
        <f t="shared" si="6"/>
        <v>2</v>
      </c>
      <c r="S10" s="15" t="str">
        <f t="shared" si="3"/>
        <v xml:space="preserve"> </v>
      </c>
      <c r="T10" s="22" t="s">
        <v>38</v>
      </c>
      <c r="U10" s="14">
        <f t="shared" si="4"/>
        <v>46031</v>
      </c>
      <c r="V10" s="14"/>
      <c r="W10" s="14"/>
      <c r="X10" s="262" t="s">
        <v>449</v>
      </c>
      <c r="Y10" s="262"/>
    </row>
    <row r="11" spans="1:25" x14ac:dyDescent="0.15">
      <c r="A11" s="8">
        <v>2009</v>
      </c>
      <c r="B11" s="8">
        <v>1</v>
      </c>
      <c r="C11" s="8">
        <v>1</v>
      </c>
      <c r="D11" s="9">
        <f t="shared" si="0"/>
        <v>39814</v>
      </c>
      <c r="E11" s="10"/>
      <c r="F11" s="10"/>
      <c r="G11" s="11">
        <v>5</v>
      </c>
      <c r="H11" s="11">
        <v>1</v>
      </c>
      <c r="I11" s="8" t="s">
        <v>401</v>
      </c>
      <c r="J11" s="12">
        <f>DATE($K$1,G11,H11)</f>
        <v>46143</v>
      </c>
      <c r="K11" s="13">
        <f>DATE($K$1,G11,H11)</f>
        <v>46143</v>
      </c>
      <c r="L11" s="8" t="str">
        <f>IF(J11=J13,"Christi Himmelf.",I11)</f>
        <v>Staatsfeiertag</v>
      </c>
      <c r="M11" s="6">
        <v>1</v>
      </c>
      <c r="N11" s="6">
        <v>10</v>
      </c>
      <c r="O11" s="14">
        <f t="shared" si="1"/>
        <v>46032</v>
      </c>
      <c r="P11" s="7">
        <f t="shared" si="2"/>
        <v>7</v>
      </c>
      <c r="Q11" s="15">
        <f t="shared" si="5"/>
        <v>0</v>
      </c>
      <c r="R11" s="15">
        <f t="shared" si="6"/>
        <v>2</v>
      </c>
      <c r="S11" s="15" t="str">
        <f t="shared" si="3"/>
        <v xml:space="preserve"> </v>
      </c>
      <c r="T11" s="22" t="s">
        <v>39</v>
      </c>
      <c r="U11" s="14">
        <f t="shared" si="4"/>
        <v>46032</v>
      </c>
      <c r="V11" s="14"/>
      <c r="W11" s="14"/>
      <c r="X11" s="94" t="s">
        <v>450</v>
      </c>
      <c r="Y11" s="6" t="s">
        <v>451</v>
      </c>
    </row>
    <row r="12" spans="1:25" x14ac:dyDescent="0.15">
      <c r="A12" s="8">
        <v>2010</v>
      </c>
      <c r="B12" s="8">
        <v>1</v>
      </c>
      <c r="C12" s="8">
        <v>1</v>
      </c>
      <c r="D12" s="9">
        <f t="shared" si="0"/>
        <v>40179</v>
      </c>
      <c r="E12" s="10"/>
      <c r="F12" s="10"/>
      <c r="I12" s="16" t="s">
        <v>12</v>
      </c>
      <c r="J12" s="17">
        <f>IF(K1&gt;2199," ",IF(VLOOKUP(I12,L130:O137,4,FALSE)=J14,J14-7,VLOOKUP(I12,L130:O137,4,FALSE)))</f>
        <v>46152</v>
      </c>
      <c r="K12" s="18">
        <f>VLOOKUP(I12,L130:P138,5,FALSE)</f>
        <v>1</v>
      </c>
      <c r="L12" s="16" t="str">
        <f>IF(K1&gt;2199," ","Muttertag")</f>
        <v>Muttertag</v>
      </c>
      <c r="M12" s="6">
        <v>1</v>
      </c>
      <c r="N12" s="6">
        <v>11</v>
      </c>
      <c r="O12" s="14">
        <f t="shared" si="1"/>
        <v>46033</v>
      </c>
      <c r="P12" s="7">
        <f t="shared" si="2"/>
        <v>1</v>
      </c>
      <c r="Q12" s="15">
        <f t="shared" si="5"/>
        <v>0</v>
      </c>
      <c r="R12" s="15">
        <f t="shared" si="6"/>
        <v>2</v>
      </c>
      <c r="S12" s="15" t="str">
        <f t="shared" si="3"/>
        <v xml:space="preserve"> </v>
      </c>
      <c r="T12" s="22" t="s">
        <v>40</v>
      </c>
      <c r="U12" s="14">
        <f t="shared" si="4"/>
        <v>46033</v>
      </c>
      <c r="V12" s="14"/>
      <c r="W12" s="14"/>
      <c r="X12" s="94" t="s">
        <v>10</v>
      </c>
      <c r="Y12" s="6" t="s">
        <v>452</v>
      </c>
    </row>
    <row r="13" spans="1:25" x14ac:dyDescent="0.15">
      <c r="A13" s="8">
        <v>2011</v>
      </c>
      <c r="B13" s="8">
        <v>1</v>
      </c>
      <c r="C13" s="8">
        <v>1</v>
      </c>
      <c r="D13" s="9">
        <f t="shared" si="0"/>
        <v>40544</v>
      </c>
      <c r="E13" s="10"/>
      <c r="F13" s="10"/>
      <c r="I13" s="8" t="s">
        <v>14</v>
      </c>
      <c r="J13" s="12">
        <f>IF(K1&gt;2199," ",J9+39)</f>
        <v>46156</v>
      </c>
      <c r="K13" s="13">
        <f>IF(K1&gt;2199," ",K9+39)</f>
        <v>46156</v>
      </c>
      <c r="L13" s="8" t="str">
        <f>IF(K1&gt;2199," ","Christi Himmelf.")</f>
        <v>Christi Himmelf.</v>
      </c>
      <c r="M13" s="6">
        <v>1</v>
      </c>
      <c r="N13" s="6">
        <v>12</v>
      </c>
      <c r="O13" s="14">
        <f t="shared" si="1"/>
        <v>46034</v>
      </c>
      <c r="P13" s="7">
        <f t="shared" si="2"/>
        <v>2</v>
      </c>
      <c r="Q13" s="15">
        <f t="shared" si="5"/>
        <v>1</v>
      </c>
      <c r="R13" s="15">
        <f t="shared" si="6"/>
        <v>3</v>
      </c>
      <c r="S13" s="15">
        <f t="shared" si="3"/>
        <v>3</v>
      </c>
      <c r="T13" s="22" t="s">
        <v>41</v>
      </c>
      <c r="U13" s="14">
        <f t="shared" si="4"/>
        <v>46034</v>
      </c>
      <c r="V13" s="14"/>
      <c r="W13" s="14"/>
      <c r="X13" s="94" t="s">
        <v>13</v>
      </c>
      <c r="Y13" s="6" t="s">
        <v>453</v>
      </c>
    </row>
    <row r="14" spans="1:25" x14ac:dyDescent="0.15">
      <c r="A14" s="8">
        <v>2012</v>
      </c>
      <c r="B14" s="8">
        <v>1</v>
      </c>
      <c r="C14" s="8">
        <v>1</v>
      </c>
      <c r="D14" s="9">
        <f t="shared" si="0"/>
        <v>40909</v>
      </c>
      <c r="E14" s="10"/>
      <c r="F14" s="10"/>
      <c r="I14" s="8" t="s">
        <v>15</v>
      </c>
      <c r="J14" s="12">
        <f>IF(K1&gt;2199," ",J9+49)</f>
        <v>46166</v>
      </c>
      <c r="K14" s="13">
        <f>IF(K1&gt;2199," ",K9+49)</f>
        <v>46166</v>
      </c>
      <c r="L14" s="8" t="str">
        <f>IF(K1&gt;2199," ","Pfingstsonntag")</f>
        <v>Pfingstsonntag</v>
      </c>
      <c r="M14" s="6">
        <v>1</v>
      </c>
      <c r="N14" s="6">
        <v>13</v>
      </c>
      <c r="O14" s="14">
        <f t="shared" si="1"/>
        <v>46035</v>
      </c>
      <c r="P14" s="7">
        <f t="shared" si="2"/>
        <v>3</v>
      </c>
      <c r="Q14" s="15">
        <f t="shared" si="5"/>
        <v>0</v>
      </c>
      <c r="R14" s="15">
        <f t="shared" si="6"/>
        <v>3</v>
      </c>
      <c r="S14" s="15" t="str">
        <f t="shared" si="3"/>
        <v xml:space="preserve"> </v>
      </c>
      <c r="T14" s="22" t="s">
        <v>42</v>
      </c>
      <c r="U14" s="14">
        <f t="shared" si="4"/>
        <v>46035</v>
      </c>
      <c r="V14" s="14"/>
      <c r="W14" s="14"/>
      <c r="X14" s="94" t="s">
        <v>454</v>
      </c>
      <c r="Y14" s="6" t="s">
        <v>455</v>
      </c>
    </row>
    <row r="15" spans="1:25" x14ac:dyDescent="0.15">
      <c r="A15" s="8">
        <v>2013</v>
      </c>
      <c r="B15" s="8">
        <v>1</v>
      </c>
      <c r="C15" s="8">
        <v>1</v>
      </c>
      <c r="D15" s="9">
        <f t="shared" si="0"/>
        <v>41275</v>
      </c>
      <c r="E15" s="10"/>
      <c r="F15" s="10"/>
      <c r="I15" s="8" t="s">
        <v>16</v>
      </c>
      <c r="J15" s="12">
        <f>IF(K1&gt;2199," ",J9+50)</f>
        <v>46167</v>
      </c>
      <c r="K15" s="13">
        <f>IF(K1&gt;2199," ",K9+50)</f>
        <v>46167</v>
      </c>
      <c r="L15" s="8" t="str">
        <f>IF(K1&gt;2199," ","Pfingstmontag")</f>
        <v>Pfingstmontag</v>
      </c>
      <c r="M15" s="6">
        <v>1</v>
      </c>
      <c r="N15" s="6">
        <v>14</v>
      </c>
      <c r="O15" s="14">
        <f t="shared" si="1"/>
        <v>46036</v>
      </c>
      <c r="P15" s="7">
        <f t="shared" si="2"/>
        <v>4</v>
      </c>
      <c r="Q15" s="15">
        <f t="shared" si="5"/>
        <v>0</v>
      </c>
      <c r="R15" s="15">
        <f t="shared" si="6"/>
        <v>3</v>
      </c>
      <c r="S15" s="15" t="str">
        <f t="shared" si="3"/>
        <v xml:space="preserve"> </v>
      </c>
      <c r="T15" s="22" t="s">
        <v>43</v>
      </c>
      <c r="U15" s="14">
        <f t="shared" si="4"/>
        <v>46036</v>
      </c>
      <c r="V15" s="14"/>
      <c r="W15" s="14"/>
      <c r="X15" s="94" t="s">
        <v>456</v>
      </c>
      <c r="Y15" s="6" t="s">
        <v>457</v>
      </c>
    </row>
    <row r="16" spans="1:25" x14ac:dyDescent="0.15">
      <c r="A16" s="8">
        <v>2014</v>
      </c>
      <c r="B16" s="8">
        <v>1</v>
      </c>
      <c r="C16" s="8">
        <v>1</v>
      </c>
      <c r="D16" s="9">
        <f t="shared" si="0"/>
        <v>41640</v>
      </c>
      <c r="E16" s="10"/>
      <c r="F16" s="10"/>
      <c r="I16" s="8" t="s">
        <v>17</v>
      </c>
      <c r="J16" s="12">
        <f>IF(K1&gt;2199," ",J9+60)</f>
        <v>46177</v>
      </c>
      <c r="K16" s="13">
        <f>IF(K1&gt;2199," ",K9+60)</f>
        <v>46177</v>
      </c>
      <c r="L16" s="8" t="str">
        <f>IF(K1&gt;2199," ","Fronleichnam")</f>
        <v>Fronleichnam</v>
      </c>
      <c r="M16" s="6">
        <v>1</v>
      </c>
      <c r="N16" s="6">
        <v>15</v>
      </c>
      <c r="O16" s="14">
        <f t="shared" si="1"/>
        <v>46037</v>
      </c>
      <c r="P16" s="7">
        <f t="shared" si="2"/>
        <v>5</v>
      </c>
      <c r="Q16" s="15">
        <f t="shared" si="5"/>
        <v>0</v>
      </c>
      <c r="R16" s="15">
        <f t="shared" si="6"/>
        <v>3</v>
      </c>
      <c r="S16" s="15" t="str">
        <f t="shared" si="3"/>
        <v xml:space="preserve"> </v>
      </c>
      <c r="T16" s="22" t="s">
        <v>44</v>
      </c>
      <c r="U16" s="14">
        <f t="shared" si="4"/>
        <v>46037</v>
      </c>
      <c r="V16" s="14"/>
      <c r="W16" s="14"/>
      <c r="X16" s="94" t="s">
        <v>458</v>
      </c>
      <c r="Y16" s="6" t="s">
        <v>459</v>
      </c>
    </row>
    <row r="17" spans="1:25" x14ac:dyDescent="0.15">
      <c r="A17" s="8">
        <v>2015</v>
      </c>
      <c r="B17" s="8">
        <v>1</v>
      </c>
      <c r="C17" s="8">
        <v>1</v>
      </c>
      <c r="D17" s="9">
        <f t="shared" si="0"/>
        <v>42005</v>
      </c>
      <c r="E17" s="10"/>
      <c r="F17" s="10"/>
      <c r="G17" s="11">
        <v>8</v>
      </c>
      <c r="H17" s="11">
        <v>15</v>
      </c>
      <c r="I17" s="8" t="s">
        <v>18</v>
      </c>
      <c r="J17" s="12">
        <f>DATE($K$1,G17,H17)</f>
        <v>46249</v>
      </c>
      <c r="K17" s="13">
        <f>DATE($K$1,G17,H17)</f>
        <v>46249</v>
      </c>
      <c r="L17" s="8" t="s">
        <v>433</v>
      </c>
      <c r="M17" s="6">
        <v>1</v>
      </c>
      <c r="N17" s="6">
        <v>16</v>
      </c>
      <c r="O17" s="14">
        <f t="shared" si="1"/>
        <v>46038</v>
      </c>
      <c r="P17" s="7">
        <f t="shared" si="2"/>
        <v>6</v>
      </c>
      <c r="Q17" s="15">
        <f t="shared" si="5"/>
        <v>0</v>
      </c>
      <c r="R17" s="15">
        <f t="shared" si="6"/>
        <v>3</v>
      </c>
      <c r="S17" s="15" t="str">
        <f t="shared" si="3"/>
        <v xml:space="preserve"> </v>
      </c>
      <c r="T17" s="22" t="s">
        <v>45</v>
      </c>
      <c r="U17" s="14">
        <f t="shared" si="4"/>
        <v>46038</v>
      </c>
      <c r="V17" s="14"/>
      <c r="W17" s="14"/>
      <c r="X17" s="94" t="s">
        <v>460</v>
      </c>
      <c r="Y17" s="6" t="s">
        <v>461</v>
      </c>
    </row>
    <row r="18" spans="1:25" x14ac:dyDescent="0.15">
      <c r="A18" s="8">
        <v>2016</v>
      </c>
      <c r="B18" s="8">
        <v>1</v>
      </c>
      <c r="C18" s="8">
        <v>1</v>
      </c>
      <c r="D18" s="9">
        <f t="shared" si="0"/>
        <v>42370</v>
      </c>
      <c r="E18" s="10"/>
      <c r="F18" s="10"/>
      <c r="G18" s="11">
        <v>10</v>
      </c>
      <c r="H18" s="11">
        <v>26</v>
      </c>
      <c r="I18" s="8" t="s">
        <v>19</v>
      </c>
      <c r="J18" s="12">
        <f>DATE($K$1,G18,H18)</f>
        <v>46321</v>
      </c>
      <c r="K18" s="13">
        <f>DATE($K$1,G18,H18)</f>
        <v>46321</v>
      </c>
      <c r="L18" s="8" t="s">
        <v>441</v>
      </c>
      <c r="M18" s="6">
        <v>1</v>
      </c>
      <c r="N18" s="6">
        <v>17</v>
      </c>
      <c r="O18" s="14">
        <f t="shared" si="1"/>
        <v>46039</v>
      </c>
      <c r="P18" s="7">
        <f t="shared" si="2"/>
        <v>7</v>
      </c>
      <c r="Q18" s="15">
        <f t="shared" si="5"/>
        <v>0</v>
      </c>
      <c r="R18" s="15">
        <f>Q18+R17</f>
        <v>3</v>
      </c>
      <c r="S18" s="15" t="str">
        <f t="shared" si="3"/>
        <v xml:space="preserve"> </v>
      </c>
      <c r="T18" s="22" t="s">
        <v>46</v>
      </c>
      <c r="U18" s="14">
        <f t="shared" si="4"/>
        <v>46039</v>
      </c>
      <c r="V18" s="14"/>
      <c r="W18" s="14"/>
    </row>
    <row r="19" spans="1:25" ht="18" x14ac:dyDescent="0.15">
      <c r="A19" s="8">
        <v>2017</v>
      </c>
      <c r="B19" s="8">
        <v>1</v>
      </c>
      <c r="C19" s="8">
        <v>1</v>
      </c>
      <c r="D19" s="9">
        <f t="shared" si="0"/>
        <v>42736</v>
      </c>
      <c r="E19" s="10"/>
      <c r="F19" s="10"/>
      <c r="G19" s="11">
        <v>11</v>
      </c>
      <c r="H19" s="11">
        <v>1</v>
      </c>
      <c r="I19" s="8" t="s">
        <v>20</v>
      </c>
      <c r="J19" s="12">
        <f>DATE($K$1,G19,H19)</f>
        <v>46327</v>
      </c>
      <c r="K19" s="13">
        <f>DATE($K$1,G19,H19)</f>
        <v>46327</v>
      </c>
      <c r="L19" s="8" t="s">
        <v>20</v>
      </c>
      <c r="M19" s="6">
        <v>1</v>
      </c>
      <c r="N19" s="6">
        <v>18</v>
      </c>
      <c r="O19" s="14">
        <f t="shared" si="1"/>
        <v>46040</v>
      </c>
      <c r="P19" s="7">
        <f t="shared" si="2"/>
        <v>1</v>
      </c>
      <c r="Q19" s="15">
        <f t="shared" si="5"/>
        <v>0</v>
      </c>
      <c r="R19" s="15">
        <f t="shared" ref="R19:R82" si="7">Q19+R18</f>
        <v>3</v>
      </c>
      <c r="S19" s="15" t="str">
        <f t="shared" si="3"/>
        <v xml:space="preserve"> </v>
      </c>
      <c r="T19" s="22" t="s">
        <v>47</v>
      </c>
      <c r="U19" s="14">
        <f t="shared" si="4"/>
        <v>46040</v>
      </c>
      <c r="V19" s="14"/>
      <c r="W19" s="14"/>
      <c r="X19" s="262" t="s">
        <v>12</v>
      </c>
      <c r="Y19" s="262"/>
    </row>
    <row r="20" spans="1:25" x14ac:dyDescent="0.15">
      <c r="A20" s="8">
        <v>2018</v>
      </c>
      <c r="B20" s="8">
        <v>1</v>
      </c>
      <c r="C20" s="8">
        <v>1</v>
      </c>
      <c r="D20" s="9">
        <f t="shared" si="0"/>
        <v>43101</v>
      </c>
      <c r="E20" s="10"/>
      <c r="F20" s="10"/>
      <c r="G20" s="11">
        <v>11</v>
      </c>
      <c r="H20" s="11">
        <v>2</v>
      </c>
      <c r="I20" s="8" t="s">
        <v>21</v>
      </c>
      <c r="J20" s="12">
        <f>DATE($K$1,G20,H20)</f>
        <v>46328</v>
      </c>
      <c r="K20" s="13">
        <f>DATE($K$1,G20,H20)</f>
        <v>46328</v>
      </c>
      <c r="L20" s="8" t="s">
        <v>21</v>
      </c>
      <c r="M20" s="6">
        <v>1</v>
      </c>
      <c r="N20" s="6">
        <v>19</v>
      </c>
      <c r="O20" s="14">
        <f t="shared" si="1"/>
        <v>46041</v>
      </c>
      <c r="P20" s="7">
        <f t="shared" si="2"/>
        <v>2</v>
      </c>
      <c r="Q20" s="15">
        <f t="shared" si="5"/>
        <v>1</v>
      </c>
      <c r="R20" s="15">
        <f t="shared" si="7"/>
        <v>4</v>
      </c>
      <c r="S20" s="15">
        <f t="shared" si="3"/>
        <v>4</v>
      </c>
      <c r="T20" s="22" t="s">
        <v>48</v>
      </c>
      <c r="U20" s="14">
        <f t="shared" si="4"/>
        <v>46041</v>
      </c>
      <c r="V20" s="14"/>
      <c r="W20" s="14"/>
      <c r="X20" s="207" t="s">
        <v>462</v>
      </c>
      <c r="Y20" s="207"/>
    </row>
    <row r="21" spans="1:25" x14ac:dyDescent="0.15">
      <c r="A21" s="8">
        <v>2019</v>
      </c>
      <c r="B21" s="8">
        <v>1</v>
      </c>
      <c r="C21" s="8">
        <v>1</v>
      </c>
      <c r="D21" s="9">
        <f t="shared" si="0"/>
        <v>43466</v>
      </c>
      <c r="E21" s="10"/>
      <c r="F21" s="10"/>
      <c r="I21" s="16" t="s">
        <v>28</v>
      </c>
      <c r="J21" s="17">
        <f>VLOOKUP(I21,L333:O339,4,FALSE)</f>
        <v>46355</v>
      </c>
      <c r="K21" s="18">
        <f>VLOOKUP(I21,L333:P340,5,FALSE)</f>
        <v>1</v>
      </c>
      <c r="L21" s="16" t="s">
        <v>28</v>
      </c>
      <c r="M21" s="6">
        <v>1</v>
      </c>
      <c r="N21" s="6">
        <v>20</v>
      </c>
      <c r="O21" s="14">
        <f t="shared" si="1"/>
        <v>46042</v>
      </c>
      <c r="P21" s="7">
        <f t="shared" si="2"/>
        <v>3</v>
      </c>
      <c r="Q21" s="15">
        <f t="shared" si="5"/>
        <v>0</v>
      </c>
      <c r="R21" s="15">
        <f t="shared" si="7"/>
        <v>4</v>
      </c>
      <c r="S21" s="15" t="str">
        <f t="shared" si="3"/>
        <v xml:space="preserve"> </v>
      </c>
      <c r="T21" s="22" t="s">
        <v>49</v>
      </c>
      <c r="U21" s="14">
        <f t="shared" si="4"/>
        <v>46042</v>
      </c>
      <c r="V21" s="14"/>
      <c r="W21" s="14"/>
      <c r="X21" s="263" t="s">
        <v>463</v>
      </c>
      <c r="Y21" s="207"/>
    </row>
    <row r="22" spans="1:25" x14ac:dyDescent="0.15">
      <c r="A22" s="8">
        <v>2020</v>
      </c>
      <c r="B22" s="8">
        <v>1</v>
      </c>
      <c r="C22" s="8">
        <v>1</v>
      </c>
      <c r="D22" s="9">
        <f t="shared" si="0"/>
        <v>43831</v>
      </c>
      <c r="E22" s="10"/>
      <c r="F22" s="10"/>
      <c r="G22" s="11">
        <v>12</v>
      </c>
      <c r="H22" s="11">
        <v>8</v>
      </c>
      <c r="I22" s="8" t="s">
        <v>22</v>
      </c>
      <c r="J22" s="12">
        <f>DATE($K$1,G22,H22)</f>
        <v>46364</v>
      </c>
      <c r="K22" s="13">
        <f>DATE($K$1,G22,H22)</f>
        <v>46364</v>
      </c>
      <c r="L22" s="8" t="s">
        <v>434</v>
      </c>
      <c r="M22" s="6">
        <v>1</v>
      </c>
      <c r="N22" s="6">
        <v>21</v>
      </c>
      <c r="O22" s="14">
        <f t="shared" si="1"/>
        <v>46043</v>
      </c>
      <c r="P22" s="7">
        <f t="shared" si="2"/>
        <v>4</v>
      </c>
      <c r="Q22" s="15">
        <f t="shared" si="5"/>
        <v>0</v>
      </c>
      <c r="R22" s="15">
        <f t="shared" si="7"/>
        <v>4</v>
      </c>
      <c r="S22" s="15" t="str">
        <f t="shared" si="3"/>
        <v xml:space="preserve"> </v>
      </c>
      <c r="T22" s="22" t="s">
        <v>50</v>
      </c>
      <c r="U22" s="14">
        <f t="shared" si="4"/>
        <v>46043</v>
      </c>
      <c r="V22" s="14"/>
      <c r="W22" s="14"/>
    </row>
    <row r="23" spans="1:25" ht="18" x14ac:dyDescent="0.15">
      <c r="A23" s="8">
        <v>2021</v>
      </c>
      <c r="B23" s="8">
        <v>1</v>
      </c>
      <c r="C23" s="8">
        <v>1</v>
      </c>
      <c r="D23" s="9">
        <f t="shared" si="0"/>
        <v>44197</v>
      </c>
      <c r="E23" s="10"/>
      <c r="F23" s="10"/>
      <c r="G23" s="11">
        <v>12</v>
      </c>
      <c r="H23" s="11">
        <v>24</v>
      </c>
      <c r="I23" s="8" t="s">
        <v>23</v>
      </c>
      <c r="J23" s="12">
        <f>DATE($K$1,G23,H23)</f>
        <v>46380</v>
      </c>
      <c r="K23" s="13">
        <f>DATE($K$1,G23,H23)</f>
        <v>46380</v>
      </c>
      <c r="L23" s="8" t="s">
        <v>23</v>
      </c>
      <c r="M23" s="6">
        <v>1</v>
      </c>
      <c r="N23" s="6">
        <v>22</v>
      </c>
      <c r="O23" s="14">
        <f t="shared" si="1"/>
        <v>46044</v>
      </c>
      <c r="P23" s="7">
        <f t="shared" si="2"/>
        <v>5</v>
      </c>
      <c r="Q23" s="15">
        <f t="shared" si="5"/>
        <v>0</v>
      </c>
      <c r="R23" s="15">
        <f t="shared" si="7"/>
        <v>4</v>
      </c>
      <c r="S23" s="15" t="str">
        <f t="shared" si="3"/>
        <v xml:space="preserve"> </v>
      </c>
      <c r="T23" s="22" t="s">
        <v>51</v>
      </c>
      <c r="U23" s="14">
        <f t="shared" si="4"/>
        <v>46044</v>
      </c>
      <c r="V23" s="14"/>
      <c r="W23" s="14"/>
      <c r="X23" s="262" t="s">
        <v>464</v>
      </c>
      <c r="Y23" s="262"/>
    </row>
    <row r="24" spans="1:25" x14ac:dyDescent="0.15">
      <c r="A24" s="8">
        <v>2022</v>
      </c>
      <c r="B24" s="8">
        <v>1</v>
      </c>
      <c r="C24" s="8">
        <v>1</v>
      </c>
      <c r="D24" s="9">
        <f t="shared" si="0"/>
        <v>44562</v>
      </c>
      <c r="E24" s="10"/>
      <c r="F24" s="10"/>
      <c r="G24" s="11">
        <v>12</v>
      </c>
      <c r="H24" s="11">
        <v>25</v>
      </c>
      <c r="I24" s="8" t="s">
        <v>24</v>
      </c>
      <c r="J24" s="12">
        <f>DATE($K$1,G24,H24)</f>
        <v>46381</v>
      </c>
      <c r="K24" s="13">
        <f>DATE($K$1,G24,H24)</f>
        <v>46381</v>
      </c>
      <c r="L24" s="8" t="s">
        <v>24</v>
      </c>
      <c r="M24" s="6">
        <v>1</v>
      </c>
      <c r="N24" s="6">
        <v>23</v>
      </c>
      <c r="O24" s="14">
        <f t="shared" si="1"/>
        <v>46045</v>
      </c>
      <c r="P24" s="7">
        <f t="shared" si="2"/>
        <v>6</v>
      </c>
      <c r="Q24" s="15">
        <f t="shared" si="5"/>
        <v>0</v>
      </c>
      <c r="R24" s="15">
        <f t="shared" si="7"/>
        <v>4</v>
      </c>
      <c r="S24" s="15" t="str">
        <f t="shared" si="3"/>
        <v xml:space="preserve"> </v>
      </c>
      <c r="T24" s="22" t="s">
        <v>52</v>
      </c>
      <c r="U24" s="14">
        <f t="shared" si="4"/>
        <v>46045</v>
      </c>
      <c r="V24" s="14"/>
      <c r="W24" s="14"/>
      <c r="X24" s="207" t="s">
        <v>465</v>
      </c>
      <c r="Y24" s="207"/>
    </row>
    <row r="25" spans="1:25" x14ac:dyDescent="0.15">
      <c r="A25" s="8">
        <v>2023</v>
      </c>
      <c r="B25" s="8">
        <v>1</v>
      </c>
      <c r="C25" s="8">
        <v>1</v>
      </c>
      <c r="D25" s="9">
        <f t="shared" si="0"/>
        <v>44927</v>
      </c>
      <c r="E25" s="10"/>
      <c r="F25" s="10"/>
      <c r="G25" s="11">
        <v>12</v>
      </c>
      <c r="H25" s="11">
        <v>26</v>
      </c>
      <c r="I25" s="8" t="s">
        <v>25</v>
      </c>
      <c r="J25" s="12">
        <f>DATE($K$1,G25,H25)</f>
        <v>46382</v>
      </c>
      <c r="K25" s="13">
        <f>DATE($K$1,G25,H25)</f>
        <v>46382</v>
      </c>
      <c r="L25" s="8" t="s">
        <v>25</v>
      </c>
      <c r="M25" s="6">
        <v>1</v>
      </c>
      <c r="N25" s="6">
        <v>24</v>
      </c>
      <c r="O25" s="14">
        <f t="shared" si="1"/>
        <v>46046</v>
      </c>
      <c r="P25" s="7">
        <f t="shared" si="2"/>
        <v>7</v>
      </c>
      <c r="Q25" s="15">
        <f t="shared" si="5"/>
        <v>0</v>
      </c>
      <c r="R25" s="15">
        <f t="shared" si="7"/>
        <v>4</v>
      </c>
      <c r="S25" s="15" t="str">
        <f t="shared" si="3"/>
        <v xml:space="preserve"> </v>
      </c>
      <c r="T25" s="22" t="s">
        <v>53</v>
      </c>
      <c r="U25" s="14">
        <f t="shared" si="4"/>
        <v>46046</v>
      </c>
      <c r="V25" s="14"/>
      <c r="W25" s="14"/>
    </row>
    <row r="26" spans="1:25" x14ac:dyDescent="0.15">
      <c r="A26" s="8">
        <v>2024</v>
      </c>
      <c r="B26" s="8">
        <v>1</v>
      </c>
      <c r="C26" s="8">
        <v>1</v>
      </c>
      <c r="D26" s="9">
        <f t="shared" si="0"/>
        <v>45292</v>
      </c>
      <c r="E26" s="10"/>
      <c r="F26" s="10"/>
      <c r="G26" s="11">
        <v>12</v>
      </c>
      <c r="H26" s="11">
        <v>31</v>
      </c>
      <c r="I26" s="8" t="s">
        <v>26</v>
      </c>
      <c r="J26" s="12">
        <f>DATE($K$1,G26,H26)</f>
        <v>46387</v>
      </c>
      <c r="K26" s="13">
        <f>DATE($K$1,G26,H26)</f>
        <v>46387</v>
      </c>
      <c r="L26" s="8" t="s">
        <v>26</v>
      </c>
      <c r="M26" s="6">
        <v>1</v>
      </c>
      <c r="N26" s="6">
        <v>25</v>
      </c>
      <c r="O26" s="14">
        <f t="shared" si="1"/>
        <v>46047</v>
      </c>
      <c r="P26" s="7">
        <f t="shared" si="2"/>
        <v>1</v>
      </c>
      <c r="Q26" s="15">
        <f t="shared" si="5"/>
        <v>0</v>
      </c>
      <c r="R26" s="15">
        <f t="shared" si="7"/>
        <v>4</v>
      </c>
      <c r="S26" s="15" t="str">
        <f t="shared" si="3"/>
        <v xml:space="preserve"> </v>
      </c>
      <c r="T26" s="22" t="s">
        <v>54</v>
      </c>
      <c r="U26" s="14">
        <f t="shared" si="4"/>
        <v>46047</v>
      </c>
      <c r="V26" s="14"/>
      <c r="W26" s="14"/>
    </row>
    <row r="27" spans="1:25" x14ac:dyDescent="0.15">
      <c r="A27" s="8">
        <v>2025</v>
      </c>
      <c r="B27" s="8">
        <v>1</v>
      </c>
      <c r="C27" s="8">
        <v>1</v>
      </c>
      <c r="D27" s="9">
        <f t="shared" si="0"/>
        <v>45658</v>
      </c>
      <c r="E27" s="10"/>
      <c r="F27" s="10"/>
      <c r="M27" s="6">
        <v>1</v>
      </c>
      <c r="N27" s="6">
        <v>26</v>
      </c>
      <c r="O27" s="14">
        <f t="shared" si="1"/>
        <v>46048</v>
      </c>
      <c r="P27" s="7">
        <f t="shared" si="2"/>
        <v>2</v>
      </c>
      <c r="Q27" s="15">
        <f t="shared" si="5"/>
        <v>1</v>
      </c>
      <c r="R27" s="15">
        <f t="shared" si="7"/>
        <v>5</v>
      </c>
      <c r="S27" s="15">
        <f t="shared" si="3"/>
        <v>5</v>
      </c>
      <c r="T27" s="22" t="s">
        <v>55</v>
      </c>
      <c r="U27" s="14">
        <f t="shared" si="4"/>
        <v>46048</v>
      </c>
      <c r="V27" s="14"/>
      <c r="W27" s="14"/>
    </row>
    <row r="28" spans="1:25" ht="14" x14ac:dyDescent="0.15">
      <c r="A28" s="8">
        <v>2026</v>
      </c>
      <c r="B28" s="8">
        <v>1</v>
      </c>
      <c r="C28" s="8">
        <v>1</v>
      </c>
      <c r="D28" s="9">
        <f t="shared" si="0"/>
        <v>46023</v>
      </c>
      <c r="E28" s="10"/>
      <c r="F28" s="10"/>
      <c r="I28" s="2" t="s">
        <v>399</v>
      </c>
      <c r="J28" s="72" t="str">
        <f>IF(AND('EINGABE und ABFRAGE'!E6&gt;0,'EINGABE und ABFRAGE'!E10&gt;0,'EINGABE und ABFRAGE'!E14&gt;0),DATE('EINGABE und ABFRAGE'!E6,'EINGABE und ABFRAGE'!E10,'EINGABE und ABFRAGE'!E14)," ")</f>
        <v xml:space="preserve"> </v>
      </c>
      <c r="K28" s="82" t="str">
        <f>J28</f>
        <v xml:space="preserve"> </v>
      </c>
      <c r="L28" s="81" t="e">
        <f>WEEKDAY(K28)</f>
        <v>#VALUE!</v>
      </c>
      <c r="M28" s="6">
        <v>1</v>
      </c>
      <c r="N28" s="6">
        <v>27</v>
      </c>
      <c r="O28" s="14">
        <f t="shared" si="1"/>
        <v>46049</v>
      </c>
      <c r="P28" s="7">
        <f t="shared" si="2"/>
        <v>3</v>
      </c>
      <c r="Q28" s="15">
        <f t="shared" si="5"/>
        <v>0</v>
      </c>
      <c r="R28" s="15">
        <f t="shared" si="7"/>
        <v>5</v>
      </c>
      <c r="S28" s="15" t="str">
        <f t="shared" si="3"/>
        <v xml:space="preserve"> </v>
      </c>
      <c r="T28" s="22" t="s">
        <v>56</v>
      </c>
      <c r="U28" s="14">
        <f t="shared" si="4"/>
        <v>46049</v>
      </c>
      <c r="V28" s="14"/>
      <c r="W28" s="14"/>
    </row>
    <row r="29" spans="1:25" ht="14" x14ac:dyDescent="0.15">
      <c r="A29" s="8">
        <v>2027</v>
      </c>
      <c r="B29" s="8">
        <v>1</v>
      </c>
      <c r="C29" s="8">
        <v>1</v>
      </c>
      <c r="D29" s="9">
        <f t="shared" si="0"/>
        <v>46388</v>
      </c>
      <c r="E29" s="10"/>
      <c r="F29" s="10"/>
      <c r="I29" s="2" t="s">
        <v>400</v>
      </c>
      <c r="J29" s="84">
        <f>IF(AND('EINGABE und ABFRAGE'!E6&gt;0,'EINGABE und ABFRAGE'!E10&gt;0),DATE('EINGABE und ABFRAGE'!E6,'EINGABE und ABFRAGE'!E10,1)," ")</f>
        <v>46357</v>
      </c>
      <c r="K29" s="82">
        <f>J29</f>
        <v>46357</v>
      </c>
      <c r="L29" s="81">
        <f>WEEKDAY(K29)</f>
        <v>3</v>
      </c>
      <c r="M29" s="6">
        <v>1</v>
      </c>
      <c r="N29" s="6">
        <v>28</v>
      </c>
      <c r="O29" s="14">
        <f t="shared" si="1"/>
        <v>46050</v>
      </c>
      <c r="P29" s="7">
        <f t="shared" si="2"/>
        <v>4</v>
      </c>
      <c r="Q29" s="15">
        <f t="shared" si="5"/>
        <v>0</v>
      </c>
      <c r="R29" s="15">
        <f t="shared" si="7"/>
        <v>5</v>
      </c>
      <c r="S29" s="15" t="str">
        <f t="shared" si="3"/>
        <v xml:space="preserve"> </v>
      </c>
      <c r="T29" s="22" t="s">
        <v>57</v>
      </c>
      <c r="U29" s="14">
        <f t="shared" si="4"/>
        <v>46050</v>
      </c>
      <c r="V29" s="14"/>
      <c r="W29" s="14"/>
    </row>
    <row r="30" spans="1:25" x14ac:dyDescent="0.15">
      <c r="A30" s="8">
        <v>2028</v>
      </c>
      <c r="B30" s="8">
        <v>1</v>
      </c>
      <c r="C30" s="8">
        <v>1</v>
      </c>
      <c r="D30" s="9">
        <f t="shared" si="0"/>
        <v>46753</v>
      </c>
      <c r="E30" s="10"/>
      <c r="F30" s="10"/>
      <c r="I30" s="2"/>
      <c r="J30" s="84"/>
      <c r="M30" s="6">
        <v>1</v>
      </c>
      <c r="N30" s="6">
        <v>29</v>
      </c>
      <c r="O30" s="14">
        <f t="shared" si="1"/>
        <v>46051</v>
      </c>
      <c r="P30" s="7">
        <f t="shared" si="2"/>
        <v>5</v>
      </c>
      <c r="Q30" s="15">
        <f t="shared" si="5"/>
        <v>0</v>
      </c>
      <c r="R30" s="15">
        <f t="shared" si="7"/>
        <v>5</v>
      </c>
      <c r="S30" s="15" t="str">
        <f t="shared" si="3"/>
        <v xml:space="preserve"> </v>
      </c>
      <c r="T30" s="22" t="s">
        <v>58</v>
      </c>
      <c r="U30" s="14">
        <f t="shared" si="4"/>
        <v>46051</v>
      </c>
      <c r="V30" s="14"/>
      <c r="W30" s="14"/>
    </row>
    <row r="31" spans="1:25" x14ac:dyDescent="0.15">
      <c r="A31" s="8">
        <v>2029</v>
      </c>
      <c r="B31" s="8">
        <v>1</v>
      </c>
      <c r="C31" s="8">
        <v>1</v>
      </c>
      <c r="D31" s="9">
        <f t="shared" si="0"/>
        <v>47119</v>
      </c>
      <c r="E31" s="10"/>
      <c r="F31" s="10"/>
      <c r="M31" s="6">
        <v>1</v>
      </c>
      <c r="N31" s="6">
        <v>30</v>
      </c>
      <c r="O31" s="14">
        <f t="shared" si="1"/>
        <v>46052</v>
      </c>
      <c r="P31" s="7">
        <f t="shared" si="2"/>
        <v>6</v>
      </c>
      <c r="Q31" s="15">
        <f t="shared" si="5"/>
        <v>0</v>
      </c>
      <c r="R31" s="15">
        <f t="shared" si="7"/>
        <v>5</v>
      </c>
      <c r="S31" s="15" t="str">
        <f t="shared" si="3"/>
        <v xml:space="preserve"> </v>
      </c>
      <c r="T31" s="22" t="s">
        <v>59</v>
      </c>
      <c r="U31" s="14">
        <f t="shared" si="4"/>
        <v>46052</v>
      </c>
      <c r="V31" s="14"/>
      <c r="W31" s="14"/>
    </row>
    <row r="32" spans="1:25" x14ac:dyDescent="0.15">
      <c r="A32" s="8">
        <v>2030</v>
      </c>
      <c r="B32" s="8">
        <v>1</v>
      </c>
      <c r="C32" s="8">
        <v>1</v>
      </c>
      <c r="D32" s="9">
        <f t="shared" si="0"/>
        <v>47484</v>
      </c>
      <c r="E32" s="10"/>
      <c r="F32" s="10"/>
      <c r="I32" s="83"/>
      <c r="M32" s="6">
        <v>1</v>
      </c>
      <c r="N32" s="6">
        <v>31</v>
      </c>
      <c r="O32" s="14">
        <f t="shared" si="1"/>
        <v>46053</v>
      </c>
      <c r="P32" s="7">
        <f t="shared" si="2"/>
        <v>7</v>
      </c>
      <c r="Q32" s="15">
        <f t="shared" si="5"/>
        <v>0</v>
      </c>
      <c r="R32" s="15">
        <f t="shared" si="7"/>
        <v>5</v>
      </c>
      <c r="S32" s="15" t="str">
        <f t="shared" si="3"/>
        <v xml:space="preserve"> </v>
      </c>
      <c r="T32" s="22" t="s">
        <v>60</v>
      </c>
      <c r="U32" s="14">
        <f t="shared" si="4"/>
        <v>46053</v>
      </c>
      <c r="V32" s="14"/>
      <c r="W32" s="14"/>
    </row>
    <row r="33" spans="1:23" x14ac:dyDescent="0.15">
      <c r="A33" s="8">
        <v>2031</v>
      </c>
      <c r="B33" s="8">
        <v>1</v>
      </c>
      <c r="C33" s="8">
        <v>1</v>
      </c>
      <c r="D33" s="9">
        <f t="shared" si="0"/>
        <v>47849</v>
      </c>
      <c r="E33" s="10"/>
      <c r="F33" s="10"/>
      <c r="G33" s="260" t="s">
        <v>440</v>
      </c>
      <c r="H33" s="260"/>
      <c r="I33" s="260"/>
      <c r="J33" s="260"/>
      <c r="K33" s="260"/>
      <c r="M33" s="6">
        <v>2</v>
      </c>
      <c r="N33" s="6">
        <v>1</v>
      </c>
      <c r="O33" s="14">
        <f t="shared" si="1"/>
        <v>46054</v>
      </c>
      <c r="P33" s="7">
        <f t="shared" si="2"/>
        <v>1</v>
      </c>
      <c r="Q33" s="15">
        <f t="shared" si="5"/>
        <v>0</v>
      </c>
      <c r="R33" s="15">
        <f t="shared" si="7"/>
        <v>5</v>
      </c>
      <c r="S33" s="15" t="str">
        <f t="shared" si="3"/>
        <v xml:space="preserve"> </v>
      </c>
      <c r="T33" s="22" t="s">
        <v>61</v>
      </c>
      <c r="U33" s="14">
        <f t="shared" si="4"/>
        <v>46054</v>
      </c>
      <c r="V33" s="14"/>
      <c r="W33" s="14"/>
    </row>
    <row r="34" spans="1:23" x14ac:dyDescent="0.15">
      <c r="A34" s="8">
        <v>2032</v>
      </c>
      <c r="B34" s="8">
        <v>1</v>
      </c>
      <c r="C34" s="8">
        <v>1</v>
      </c>
      <c r="D34" s="9">
        <f t="shared" si="0"/>
        <v>48214</v>
      </c>
      <c r="E34" s="10"/>
      <c r="F34" s="10"/>
      <c r="I34" s="83"/>
      <c r="M34" s="6">
        <v>2</v>
      </c>
      <c r="N34" s="6">
        <v>2</v>
      </c>
      <c r="O34" s="14">
        <f t="shared" si="1"/>
        <v>46055</v>
      </c>
      <c r="P34" s="7">
        <f t="shared" si="2"/>
        <v>2</v>
      </c>
      <c r="Q34" s="15">
        <f t="shared" si="5"/>
        <v>1</v>
      </c>
      <c r="R34" s="15">
        <f t="shared" si="7"/>
        <v>6</v>
      </c>
      <c r="S34" s="15">
        <f t="shared" si="3"/>
        <v>6</v>
      </c>
      <c r="T34" s="22" t="s">
        <v>62</v>
      </c>
      <c r="U34" s="14">
        <f t="shared" si="4"/>
        <v>46055</v>
      </c>
      <c r="V34" s="14"/>
      <c r="W34" s="14"/>
    </row>
    <row r="35" spans="1:23" x14ac:dyDescent="0.15">
      <c r="A35" s="8">
        <v>2033</v>
      </c>
      <c r="B35" s="8">
        <v>1</v>
      </c>
      <c r="C35" s="8">
        <v>1</v>
      </c>
      <c r="D35" s="9">
        <f t="shared" si="0"/>
        <v>48580</v>
      </c>
      <c r="E35" s="10"/>
      <c r="F35" s="10"/>
      <c r="G35" s="11" t="s">
        <v>402</v>
      </c>
      <c r="I35" s="85">
        <f>J29</f>
        <v>46357</v>
      </c>
      <c r="J35" s="86">
        <f>WEEKDAY(I35)</f>
        <v>3</v>
      </c>
      <c r="K35" s="8" t="s">
        <v>402</v>
      </c>
      <c r="M35" s="6">
        <v>2</v>
      </c>
      <c r="N35" s="6">
        <v>3</v>
      </c>
      <c r="O35" s="14">
        <f t="shared" si="1"/>
        <v>46056</v>
      </c>
      <c r="P35" s="7">
        <f t="shared" si="2"/>
        <v>3</v>
      </c>
      <c r="Q35" s="15">
        <f t="shared" si="5"/>
        <v>0</v>
      </c>
      <c r="R35" s="15">
        <f>Q35+R34</f>
        <v>6</v>
      </c>
      <c r="S35" s="15" t="str">
        <f t="shared" si="3"/>
        <v xml:space="preserve"> </v>
      </c>
      <c r="T35" s="22" t="s">
        <v>63</v>
      </c>
      <c r="U35" s="14">
        <f t="shared" si="4"/>
        <v>46056</v>
      </c>
      <c r="V35" s="14"/>
      <c r="W35" s="14"/>
    </row>
    <row r="36" spans="1:23" x14ac:dyDescent="0.15">
      <c r="A36" s="8">
        <v>2034</v>
      </c>
      <c r="B36" s="8">
        <v>1</v>
      </c>
      <c r="C36" s="8">
        <v>1</v>
      </c>
      <c r="D36" s="9">
        <f t="shared" si="0"/>
        <v>48945</v>
      </c>
      <c r="E36" s="10"/>
      <c r="F36" s="10"/>
      <c r="G36" s="11" t="s">
        <v>403</v>
      </c>
      <c r="I36" s="85">
        <f>I35+1</f>
        <v>46358</v>
      </c>
      <c r="J36" s="86">
        <f t="shared" ref="J36:J65" si="8">WEEKDAY(I36)</f>
        <v>4</v>
      </c>
      <c r="K36" s="8" t="s">
        <v>403</v>
      </c>
      <c r="M36" s="6">
        <v>2</v>
      </c>
      <c r="N36" s="6">
        <v>4</v>
      </c>
      <c r="O36" s="14">
        <f t="shared" si="1"/>
        <v>46057</v>
      </c>
      <c r="P36" s="7">
        <f t="shared" si="2"/>
        <v>4</v>
      </c>
      <c r="Q36" s="15">
        <f t="shared" si="5"/>
        <v>0</v>
      </c>
      <c r="R36" s="15">
        <f t="shared" si="7"/>
        <v>6</v>
      </c>
      <c r="S36" s="15" t="str">
        <f t="shared" si="3"/>
        <v xml:space="preserve"> </v>
      </c>
      <c r="T36" s="22" t="s">
        <v>64</v>
      </c>
      <c r="U36" s="14">
        <f t="shared" si="4"/>
        <v>46057</v>
      </c>
      <c r="V36" s="14"/>
      <c r="W36" s="14"/>
    </row>
    <row r="37" spans="1:23" x14ac:dyDescent="0.15">
      <c r="A37" s="8">
        <v>2035</v>
      </c>
      <c r="B37" s="8">
        <v>1</v>
      </c>
      <c r="C37" s="8">
        <v>1</v>
      </c>
      <c r="D37" s="9">
        <f t="shared" si="0"/>
        <v>49310</v>
      </c>
      <c r="E37" s="10"/>
      <c r="F37" s="10"/>
      <c r="G37" s="11" t="s">
        <v>404</v>
      </c>
      <c r="I37" s="85">
        <f t="shared" ref="I37:I65" si="9">I36+1</f>
        <v>46359</v>
      </c>
      <c r="J37" s="86">
        <f t="shared" si="8"/>
        <v>5</v>
      </c>
      <c r="K37" s="8" t="s">
        <v>404</v>
      </c>
      <c r="M37" s="6">
        <v>2</v>
      </c>
      <c r="N37" s="6">
        <v>5</v>
      </c>
      <c r="O37" s="14">
        <f t="shared" si="1"/>
        <v>46058</v>
      </c>
      <c r="P37" s="7">
        <f t="shared" si="2"/>
        <v>5</v>
      </c>
      <c r="Q37" s="15">
        <f t="shared" si="5"/>
        <v>0</v>
      </c>
      <c r="R37" s="15">
        <f t="shared" si="7"/>
        <v>6</v>
      </c>
      <c r="S37" s="15" t="str">
        <f t="shared" si="3"/>
        <v xml:space="preserve"> </v>
      </c>
      <c r="T37" s="22" t="s">
        <v>65</v>
      </c>
      <c r="U37" s="14">
        <f t="shared" si="4"/>
        <v>46058</v>
      </c>
      <c r="V37" s="14"/>
      <c r="W37" s="14"/>
    </row>
    <row r="38" spans="1:23" x14ac:dyDescent="0.15">
      <c r="A38" s="8">
        <v>2036</v>
      </c>
      <c r="B38" s="8">
        <v>1</v>
      </c>
      <c r="C38" s="8">
        <v>1</v>
      </c>
      <c r="D38" s="9">
        <f t="shared" si="0"/>
        <v>49675</v>
      </c>
      <c r="E38" s="10"/>
      <c r="F38" s="10"/>
      <c r="G38" s="11" t="s">
        <v>405</v>
      </c>
      <c r="I38" s="85">
        <f t="shared" si="9"/>
        <v>46360</v>
      </c>
      <c r="J38" s="86">
        <f t="shared" si="8"/>
        <v>6</v>
      </c>
      <c r="K38" s="8" t="s">
        <v>405</v>
      </c>
      <c r="M38" s="6">
        <v>2</v>
      </c>
      <c r="N38" s="6">
        <v>6</v>
      </c>
      <c r="O38" s="14">
        <f t="shared" si="1"/>
        <v>46059</v>
      </c>
      <c r="P38" s="7">
        <f t="shared" si="2"/>
        <v>6</v>
      </c>
      <c r="Q38" s="15">
        <f t="shared" si="5"/>
        <v>0</v>
      </c>
      <c r="R38" s="15">
        <f t="shared" si="7"/>
        <v>6</v>
      </c>
      <c r="S38" s="15" t="str">
        <f t="shared" si="3"/>
        <v xml:space="preserve"> </v>
      </c>
      <c r="T38" s="22" t="s">
        <v>66</v>
      </c>
      <c r="U38" s="14">
        <f t="shared" si="4"/>
        <v>46059</v>
      </c>
      <c r="V38" s="14"/>
      <c r="W38" s="14"/>
    </row>
    <row r="39" spans="1:23" x14ac:dyDescent="0.15">
      <c r="A39" s="8">
        <v>2037</v>
      </c>
      <c r="B39" s="8">
        <v>1</v>
      </c>
      <c r="C39" s="8">
        <v>1</v>
      </c>
      <c r="D39" s="9">
        <f t="shared" si="0"/>
        <v>50041</v>
      </c>
      <c r="E39" s="10"/>
      <c r="F39" s="10"/>
      <c r="G39" s="11" t="s">
        <v>406</v>
      </c>
      <c r="I39" s="85">
        <f t="shared" si="9"/>
        <v>46361</v>
      </c>
      <c r="J39" s="86">
        <f t="shared" si="8"/>
        <v>7</v>
      </c>
      <c r="K39" s="8" t="s">
        <v>406</v>
      </c>
      <c r="M39" s="6">
        <v>2</v>
      </c>
      <c r="N39" s="6">
        <v>7</v>
      </c>
      <c r="O39" s="14">
        <f t="shared" si="1"/>
        <v>46060</v>
      </c>
      <c r="P39" s="7">
        <f t="shared" si="2"/>
        <v>7</v>
      </c>
      <c r="Q39" s="15">
        <f t="shared" si="5"/>
        <v>0</v>
      </c>
      <c r="R39" s="15">
        <f t="shared" si="7"/>
        <v>6</v>
      </c>
      <c r="S39" s="15" t="str">
        <f t="shared" si="3"/>
        <v xml:space="preserve"> </v>
      </c>
      <c r="T39" s="22" t="s">
        <v>67</v>
      </c>
      <c r="U39" s="14">
        <f t="shared" si="4"/>
        <v>46060</v>
      </c>
      <c r="V39" s="14"/>
      <c r="W39" s="14"/>
    </row>
    <row r="40" spans="1:23" x14ac:dyDescent="0.15">
      <c r="A40" s="8">
        <v>2038</v>
      </c>
      <c r="B40" s="8">
        <v>1</v>
      </c>
      <c r="C40" s="8">
        <v>1</v>
      </c>
      <c r="D40" s="9">
        <f t="shared" si="0"/>
        <v>50406</v>
      </c>
      <c r="E40" s="10"/>
      <c r="F40" s="10"/>
      <c r="G40" s="11" t="s">
        <v>407</v>
      </c>
      <c r="I40" s="85">
        <f t="shared" si="9"/>
        <v>46362</v>
      </c>
      <c r="J40" s="86">
        <f t="shared" si="8"/>
        <v>1</v>
      </c>
      <c r="K40" s="8" t="s">
        <v>407</v>
      </c>
      <c r="M40" s="6">
        <v>2</v>
      </c>
      <c r="N40" s="6">
        <v>8</v>
      </c>
      <c r="O40" s="14">
        <f t="shared" si="1"/>
        <v>46061</v>
      </c>
      <c r="P40" s="7">
        <f t="shared" si="2"/>
        <v>1</v>
      </c>
      <c r="Q40" s="15">
        <f t="shared" si="5"/>
        <v>0</v>
      </c>
      <c r="R40" s="15">
        <f t="shared" si="7"/>
        <v>6</v>
      </c>
      <c r="S40" s="15" t="str">
        <f t="shared" si="3"/>
        <v xml:space="preserve"> </v>
      </c>
      <c r="T40" s="22" t="s">
        <v>68</v>
      </c>
      <c r="U40" s="14">
        <f t="shared" si="4"/>
        <v>46061</v>
      </c>
      <c r="V40" s="14"/>
      <c r="W40" s="14"/>
    </row>
    <row r="41" spans="1:23" x14ac:dyDescent="0.15">
      <c r="A41" s="8">
        <v>2039</v>
      </c>
      <c r="B41" s="8">
        <v>1</v>
      </c>
      <c r="C41" s="8">
        <v>1</v>
      </c>
      <c r="D41" s="9">
        <f t="shared" si="0"/>
        <v>50771</v>
      </c>
      <c r="E41" s="10"/>
      <c r="F41" s="10"/>
      <c r="G41" s="11" t="s">
        <v>408</v>
      </c>
      <c r="I41" s="85">
        <f t="shared" si="9"/>
        <v>46363</v>
      </c>
      <c r="J41" s="86">
        <f t="shared" si="8"/>
        <v>2</v>
      </c>
      <c r="K41" s="8" t="s">
        <v>408</v>
      </c>
      <c r="M41" s="6">
        <v>2</v>
      </c>
      <c r="N41" s="6">
        <v>9</v>
      </c>
      <c r="O41" s="14">
        <f t="shared" si="1"/>
        <v>46062</v>
      </c>
      <c r="P41" s="7">
        <f t="shared" si="2"/>
        <v>2</v>
      </c>
      <c r="Q41" s="15">
        <f t="shared" si="5"/>
        <v>1</v>
      </c>
      <c r="R41" s="15">
        <f t="shared" si="7"/>
        <v>7</v>
      </c>
      <c r="S41" s="15">
        <f t="shared" si="3"/>
        <v>7</v>
      </c>
      <c r="T41" s="22" t="s">
        <v>69</v>
      </c>
      <c r="U41" s="14">
        <f t="shared" si="4"/>
        <v>46062</v>
      </c>
      <c r="V41" s="14"/>
      <c r="W41" s="14"/>
    </row>
    <row r="42" spans="1:23" x14ac:dyDescent="0.15">
      <c r="A42" s="8">
        <v>2040</v>
      </c>
      <c r="B42" s="8">
        <v>1</v>
      </c>
      <c r="C42" s="8">
        <v>1</v>
      </c>
      <c r="D42" s="9">
        <f t="shared" si="0"/>
        <v>51136</v>
      </c>
      <c r="E42" s="10"/>
      <c r="F42" s="10"/>
      <c r="G42" s="11" t="s">
        <v>409</v>
      </c>
      <c r="I42" s="85">
        <f t="shared" si="9"/>
        <v>46364</v>
      </c>
      <c r="J42" s="86">
        <f t="shared" si="8"/>
        <v>3</v>
      </c>
      <c r="K42" s="8" t="s">
        <v>409</v>
      </c>
      <c r="M42" s="6">
        <v>2</v>
      </c>
      <c r="N42" s="6">
        <v>10</v>
      </c>
      <c r="O42" s="14">
        <f t="shared" si="1"/>
        <v>46063</v>
      </c>
      <c r="P42" s="7">
        <f t="shared" si="2"/>
        <v>3</v>
      </c>
      <c r="Q42" s="15">
        <f t="shared" si="5"/>
        <v>0</v>
      </c>
      <c r="R42" s="15">
        <f t="shared" si="7"/>
        <v>7</v>
      </c>
      <c r="S42" s="15" t="str">
        <f t="shared" si="3"/>
        <v xml:space="preserve"> </v>
      </c>
      <c r="T42" s="22" t="s">
        <v>70</v>
      </c>
      <c r="U42" s="14">
        <f t="shared" si="4"/>
        <v>46063</v>
      </c>
      <c r="V42" s="14"/>
      <c r="W42" s="14"/>
    </row>
    <row r="43" spans="1:23" x14ac:dyDescent="0.15">
      <c r="A43" s="8">
        <v>2041</v>
      </c>
      <c r="B43" s="8">
        <v>1</v>
      </c>
      <c r="C43" s="8">
        <v>1</v>
      </c>
      <c r="D43" s="9">
        <f t="shared" si="0"/>
        <v>51502</v>
      </c>
      <c r="E43" s="10"/>
      <c r="F43" s="10"/>
      <c r="G43" s="11" t="s">
        <v>410</v>
      </c>
      <c r="I43" s="85">
        <f t="shared" si="9"/>
        <v>46365</v>
      </c>
      <c r="J43" s="86">
        <f t="shared" si="8"/>
        <v>4</v>
      </c>
      <c r="K43" s="8" t="s">
        <v>410</v>
      </c>
      <c r="M43" s="6">
        <v>2</v>
      </c>
      <c r="N43" s="6">
        <v>11</v>
      </c>
      <c r="O43" s="14">
        <f t="shared" si="1"/>
        <v>46064</v>
      </c>
      <c r="P43" s="7">
        <f t="shared" si="2"/>
        <v>4</v>
      </c>
      <c r="Q43" s="15">
        <f t="shared" si="5"/>
        <v>0</v>
      </c>
      <c r="R43" s="15">
        <f t="shared" si="7"/>
        <v>7</v>
      </c>
      <c r="S43" s="15" t="str">
        <f t="shared" si="3"/>
        <v xml:space="preserve"> </v>
      </c>
      <c r="T43" s="22" t="s">
        <v>71</v>
      </c>
      <c r="U43" s="14">
        <f t="shared" si="4"/>
        <v>46064</v>
      </c>
      <c r="V43" s="14"/>
      <c r="W43" s="14"/>
    </row>
    <row r="44" spans="1:23" x14ac:dyDescent="0.15">
      <c r="A44" s="8">
        <v>2042</v>
      </c>
      <c r="B44" s="8">
        <v>1</v>
      </c>
      <c r="C44" s="8">
        <v>1</v>
      </c>
      <c r="D44" s="9">
        <f t="shared" si="0"/>
        <v>51867</v>
      </c>
      <c r="E44" s="10"/>
      <c r="F44" s="10"/>
      <c r="G44" s="11" t="s">
        <v>411</v>
      </c>
      <c r="I44" s="85">
        <f t="shared" si="9"/>
        <v>46366</v>
      </c>
      <c r="J44" s="86">
        <f t="shared" si="8"/>
        <v>5</v>
      </c>
      <c r="K44" s="8" t="s">
        <v>411</v>
      </c>
      <c r="M44" s="6">
        <v>2</v>
      </c>
      <c r="N44" s="6">
        <v>12</v>
      </c>
      <c r="O44" s="14">
        <f t="shared" si="1"/>
        <v>46065</v>
      </c>
      <c r="P44" s="7">
        <f t="shared" si="2"/>
        <v>5</v>
      </c>
      <c r="Q44" s="15">
        <f t="shared" si="5"/>
        <v>0</v>
      </c>
      <c r="R44" s="15">
        <f t="shared" si="7"/>
        <v>7</v>
      </c>
      <c r="S44" s="15" t="str">
        <f t="shared" si="3"/>
        <v xml:space="preserve"> </v>
      </c>
      <c r="T44" s="22" t="s">
        <v>72</v>
      </c>
      <c r="U44" s="14">
        <f t="shared" si="4"/>
        <v>46065</v>
      </c>
      <c r="V44" s="14"/>
      <c r="W44" s="14"/>
    </row>
    <row r="45" spans="1:23" x14ac:dyDescent="0.15">
      <c r="A45" s="8">
        <v>2043</v>
      </c>
      <c r="B45" s="8">
        <v>1</v>
      </c>
      <c r="C45" s="8">
        <v>1</v>
      </c>
      <c r="D45" s="9">
        <f t="shared" si="0"/>
        <v>52232</v>
      </c>
      <c r="E45" s="10"/>
      <c r="F45" s="10"/>
      <c r="G45" s="11" t="s">
        <v>412</v>
      </c>
      <c r="I45" s="85">
        <f t="shared" si="9"/>
        <v>46367</v>
      </c>
      <c r="J45" s="86">
        <f t="shared" si="8"/>
        <v>6</v>
      </c>
      <c r="K45" s="8" t="s">
        <v>412</v>
      </c>
      <c r="M45" s="6">
        <v>2</v>
      </c>
      <c r="N45" s="6">
        <v>13</v>
      </c>
      <c r="O45" s="14">
        <f t="shared" si="1"/>
        <v>46066</v>
      </c>
      <c r="P45" s="7">
        <f t="shared" si="2"/>
        <v>6</v>
      </c>
      <c r="Q45" s="15">
        <f t="shared" si="5"/>
        <v>0</v>
      </c>
      <c r="R45" s="15">
        <f t="shared" si="7"/>
        <v>7</v>
      </c>
      <c r="S45" s="15" t="str">
        <f t="shared" si="3"/>
        <v xml:space="preserve"> </v>
      </c>
      <c r="T45" s="22" t="s">
        <v>73</v>
      </c>
      <c r="U45" s="14">
        <f t="shared" si="4"/>
        <v>46066</v>
      </c>
      <c r="V45" s="14"/>
      <c r="W45" s="14"/>
    </row>
    <row r="46" spans="1:23" x14ac:dyDescent="0.15">
      <c r="A46" s="8">
        <v>2044</v>
      </c>
      <c r="B46" s="8">
        <v>1</v>
      </c>
      <c r="C46" s="8">
        <v>1</v>
      </c>
      <c r="D46" s="9">
        <f t="shared" si="0"/>
        <v>52597</v>
      </c>
      <c r="E46" s="10"/>
      <c r="F46" s="10"/>
      <c r="G46" s="11" t="s">
        <v>413</v>
      </c>
      <c r="I46" s="85">
        <f t="shared" si="9"/>
        <v>46368</v>
      </c>
      <c r="J46" s="86">
        <f t="shared" si="8"/>
        <v>7</v>
      </c>
      <c r="K46" s="8" t="s">
        <v>413</v>
      </c>
      <c r="M46" s="6">
        <v>2</v>
      </c>
      <c r="N46" s="6">
        <v>14</v>
      </c>
      <c r="O46" s="14">
        <f t="shared" si="1"/>
        <v>46067</v>
      </c>
      <c r="P46" s="7">
        <f t="shared" si="2"/>
        <v>7</v>
      </c>
      <c r="Q46" s="15">
        <f t="shared" si="5"/>
        <v>0</v>
      </c>
      <c r="R46" s="15">
        <f t="shared" si="7"/>
        <v>7</v>
      </c>
      <c r="S46" s="15" t="str">
        <f t="shared" si="3"/>
        <v xml:space="preserve"> </v>
      </c>
      <c r="T46" s="22" t="s">
        <v>74</v>
      </c>
      <c r="U46" s="14">
        <f t="shared" si="4"/>
        <v>46067</v>
      </c>
      <c r="V46" s="14"/>
      <c r="W46" s="14"/>
    </row>
    <row r="47" spans="1:23" x14ac:dyDescent="0.15">
      <c r="A47" s="8">
        <v>2045</v>
      </c>
      <c r="B47" s="8">
        <v>1</v>
      </c>
      <c r="C47" s="8">
        <v>1</v>
      </c>
      <c r="D47" s="9">
        <f t="shared" si="0"/>
        <v>52963</v>
      </c>
      <c r="E47" s="10"/>
      <c r="F47" s="10"/>
      <c r="G47" s="11" t="s">
        <v>414</v>
      </c>
      <c r="I47" s="85">
        <f t="shared" si="9"/>
        <v>46369</v>
      </c>
      <c r="J47" s="86">
        <f t="shared" si="8"/>
        <v>1</v>
      </c>
      <c r="K47" s="8" t="s">
        <v>414</v>
      </c>
      <c r="M47" s="6">
        <v>2</v>
      </c>
      <c r="N47" s="6">
        <v>15</v>
      </c>
      <c r="O47" s="14">
        <f t="shared" si="1"/>
        <v>46068</v>
      </c>
      <c r="P47" s="7">
        <f t="shared" si="2"/>
        <v>1</v>
      </c>
      <c r="Q47" s="15">
        <f t="shared" si="5"/>
        <v>0</v>
      </c>
      <c r="R47" s="15">
        <f t="shared" si="7"/>
        <v>7</v>
      </c>
      <c r="S47" s="15" t="str">
        <f t="shared" si="3"/>
        <v xml:space="preserve"> </v>
      </c>
      <c r="T47" s="22" t="s">
        <v>75</v>
      </c>
      <c r="U47" s="14">
        <f t="shared" si="4"/>
        <v>46068</v>
      </c>
      <c r="V47" s="14"/>
      <c r="W47" s="14"/>
    </row>
    <row r="48" spans="1:23" x14ac:dyDescent="0.15">
      <c r="A48" s="8">
        <v>2046</v>
      </c>
      <c r="B48" s="8">
        <v>1</v>
      </c>
      <c r="C48" s="8">
        <v>1</v>
      </c>
      <c r="D48" s="9">
        <f t="shared" si="0"/>
        <v>53328</v>
      </c>
      <c r="E48" s="10"/>
      <c r="F48" s="10"/>
      <c r="G48" s="11" t="s">
        <v>415</v>
      </c>
      <c r="I48" s="85">
        <f t="shared" si="9"/>
        <v>46370</v>
      </c>
      <c r="J48" s="86">
        <f t="shared" si="8"/>
        <v>2</v>
      </c>
      <c r="K48" s="8" t="s">
        <v>415</v>
      </c>
      <c r="M48" s="6">
        <v>2</v>
      </c>
      <c r="N48" s="6">
        <v>16</v>
      </c>
      <c r="O48" s="14">
        <f t="shared" si="1"/>
        <v>46069</v>
      </c>
      <c r="P48" s="7">
        <f t="shared" si="2"/>
        <v>2</v>
      </c>
      <c r="Q48" s="15">
        <f t="shared" si="5"/>
        <v>1</v>
      </c>
      <c r="R48" s="15">
        <f t="shared" si="7"/>
        <v>8</v>
      </c>
      <c r="S48" s="15">
        <f t="shared" si="3"/>
        <v>8</v>
      </c>
      <c r="T48" s="22" t="s">
        <v>76</v>
      </c>
      <c r="U48" s="14">
        <f t="shared" si="4"/>
        <v>46069</v>
      </c>
      <c r="V48" s="14"/>
      <c r="W48" s="14"/>
    </row>
    <row r="49" spans="1:23" x14ac:dyDescent="0.15">
      <c r="A49" s="8">
        <v>2047</v>
      </c>
      <c r="B49" s="8">
        <v>1</v>
      </c>
      <c r="C49" s="8">
        <v>1</v>
      </c>
      <c r="D49" s="9">
        <f t="shared" si="0"/>
        <v>53693</v>
      </c>
      <c r="E49" s="10"/>
      <c r="F49" s="10"/>
      <c r="G49" s="11" t="s">
        <v>416</v>
      </c>
      <c r="I49" s="85">
        <f t="shared" si="9"/>
        <v>46371</v>
      </c>
      <c r="J49" s="86">
        <f t="shared" si="8"/>
        <v>3</v>
      </c>
      <c r="K49" s="8" t="s">
        <v>416</v>
      </c>
      <c r="M49" s="6">
        <v>2</v>
      </c>
      <c r="N49" s="6">
        <v>17</v>
      </c>
      <c r="O49" s="14">
        <f t="shared" si="1"/>
        <v>46070</v>
      </c>
      <c r="P49" s="7">
        <f t="shared" si="2"/>
        <v>3</v>
      </c>
      <c r="Q49" s="15">
        <f t="shared" si="5"/>
        <v>0</v>
      </c>
      <c r="R49" s="15">
        <f t="shared" si="7"/>
        <v>8</v>
      </c>
      <c r="S49" s="15" t="str">
        <f t="shared" si="3"/>
        <v xml:space="preserve"> </v>
      </c>
      <c r="T49" s="22" t="s">
        <v>77</v>
      </c>
      <c r="U49" s="14">
        <f t="shared" si="4"/>
        <v>46070</v>
      </c>
      <c r="V49" s="14"/>
      <c r="W49" s="14"/>
    </row>
    <row r="50" spans="1:23" x14ac:dyDescent="0.15">
      <c r="A50" s="8">
        <v>2048</v>
      </c>
      <c r="B50" s="8">
        <v>1</v>
      </c>
      <c r="C50" s="8">
        <v>1</v>
      </c>
      <c r="D50" s="9">
        <f t="shared" si="0"/>
        <v>54058</v>
      </c>
      <c r="E50" s="10"/>
      <c r="F50" s="10"/>
      <c r="G50" s="11" t="s">
        <v>417</v>
      </c>
      <c r="I50" s="85">
        <f t="shared" si="9"/>
        <v>46372</v>
      </c>
      <c r="J50" s="86">
        <f t="shared" si="8"/>
        <v>4</v>
      </c>
      <c r="K50" s="8" t="s">
        <v>417</v>
      </c>
      <c r="M50" s="6">
        <v>2</v>
      </c>
      <c r="N50" s="6">
        <v>18</v>
      </c>
      <c r="O50" s="14">
        <f t="shared" si="1"/>
        <v>46071</v>
      </c>
      <c r="P50" s="7">
        <f t="shared" si="2"/>
        <v>4</v>
      </c>
      <c r="Q50" s="15">
        <f t="shared" si="5"/>
        <v>0</v>
      </c>
      <c r="R50" s="15">
        <f t="shared" si="7"/>
        <v>8</v>
      </c>
      <c r="S50" s="15" t="str">
        <f t="shared" si="3"/>
        <v xml:space="preserve"> </v>
      </c>
      <c r="T50" s="22" t="s">
        <v>78</v>
      </c>
      <c r="U50" s="14">
        <f t="shared" si="4"/>
        <v>46071</v>
      </c>
      <c r="V50" s="14"/>
      <c r="W50" s="14"/>
    </row>
    <row r="51" spans="1:23" x14ac:dyDescent="0.15">
      <c r="A51" s="8">
        <v>2049</v>
      </c>
      <c r="B51" s="8">
        <v>1</v>
      </c>
      <c r="C51" s="8">
        <v>1</v>
      </c>
      <c r="D51" s="9">
        <f t="shared" si="0"/>
        <v>54424</v>
      </c>
      <c r="E51" s="10"/>
      <c r="F51" s="10"/>
      <c r="G51" s="11" t="s">
        <v>418</v>
      </c>
      <c r="I51" s="85">
        <f t="shared" si="9"/>
        <v>46373</v>
      </c>
      <c r="J51" s="86">
        <f t="shared" si="8"/>
        <v>5</v>
      </c>
      <c r="K51" s="8" t="s">
        <v>418</v>
      </c>
      <c r="M51" s="6">
        <v>2</v>
      </c>
      <c r="N51" s="6">
        <v>19</v>
      </c>
      <c r="O51" s="14">
        <f t="shared" si="1"/>
        <v>46072</v>
      </c>
      <c r="P51" s="7">
        <f t="shared" si="2"/>
        <v>5</v>
      </c>
      <c r="Q51" s="15">
        <f t="shared" si="5"/>
        <v>0</v>
      </c>
      <c r="R51" s="15">
        <f t="shared" si="7"/>
        <v>8</v>
      </c>
      <c r="S51" s="15" t="str">
        <f t="shared" si="3"/>
        <v xml:space="preserve"> </v>
      </c>
      <c r="T51" s="22" t="s">
        <v>79</v>
      </c>
      <c r="U51" s="14">
        <f t="shared" si="4"/>
        <v>46072</v>
      </c>
      <c r="V51" s="14"/>
      <c r="W51" s="14"/>
    </row>
    <row r="52" spans="1:23" x14ac:dyDescent="0.15">
      <c r="A52" s="8">
        <v>2050</v>
      </c>
      <c r="B52" s="8">
        <v>1</v>
      </c>
      <c r="C52" s="8">
        <v>1</v>
      </c>
      <c r="D52" s="9">
        <f t="shared" si="0"/>
        <v>54789</v>
      </c>
      <c r="E52" s="10"/>
      <c r="F52" s="10"/>
      <c r="G52" s="11" t="s">
        <v>419</v>
      </c>
      <c r="I52" s="85">
        <f t="shared" si="9"/>
        <v>46374</v>
      </c>
      <c r="J52" s="86">
        <f t="shared" si="8"/>
        <v>6</v>
      </c>
      <c r="K52" s="8" t="s">
        <v>419</v>
      </c>
      <c r="M52" s="6">
        <v>2</v>
      </c>
      <c r="N52" s="6">
        <v>20</v>
      </c>
      <c r="O52" s="14">
        <f t="shared" si="1"/>
        <v>46073</v>
      </c>
      <c r="P52" s="7">
        <f t="shared" si="2"/>
        <v>6</v>
      </c>
      <c r="Q52" s="15">
        <f t="shared" si="5"/>
        <v>0</v>
      </c>
      <c r="R52" s="15">
        <f t="shared" si="7"/>
        <v>8</v>
      </c>
      <c r="S52" s="15" t="str">
        <f t="shared" si="3"/>
        <v xml:space="preserve"> </v>
      </c>
      <c r="T52" s="22" t="s">
        <v>80</v>
      </c>
      <c r="U52" s="14">
        <f t="shared" si="4"/>
        <v>46073</v>
      </c>
      <c r="V52" s="14"/>
      <c r="W52" s="14"/>
    </row>
    <row r="53" spans="1:23" x14ac:dyDescent="0.15">
      <c r="A53" s="8">
        <v>2051</v>
      </c>
      <c r="B53" s="8">
        <v>1</v>
      </c>
      <c r="C53" s="8">
        <v>1</v>
      </c>
      <c r="D53" s="9">
        <f t="shared" si="0"/>
        <v>55154</v>
      </c>
      <c r="E53" s="10"/>
      <c r="F53" s="10"/>
      <c r="G53" s="11" t="s">
        <v>420</v>
      </c>
      <c r="I53" s="85">
        <f t="shared" si="9"/>
        <v>46375</v>
      </c>
      <c r="J53" s="86">
        <f t="shared" si="8"/>
        <v>7</v>
      </c>
      <c r="K53" s="8" t="s">
        <v>420</v>
      </c>
      <c r="M53" s="6">
        <v>2</v>
      </c>
      <c r="N53" s="6">
        <v>21</v>
      </c>
      <c r="O53" s="14">
        <f t="shared" si="1"/>
        <v>46074</v>
      </c>
      <c r="P53" s="7">
        <f t="shared" si="2"/>
        <v>7</v>
      </c>
      <c r="Q53" s="15">
        <f t="shared" si="5"/>
        <v>0</v>
      </c>
      <c r="R53" s="15">
        <f t="shared" si="7"/>
        <v>8</v>
      </c>
      <c r="S53" s="15" t="str">
        <f t="shared" si="3"/>
        <v xml:space="preserve"> </v>
      </c>
      <c r="T53" s="22" t="s">
        <v>81</v>
      </c>
      <c r="U53" s="14">
        <f t="shared" si="4"/>
        <v>46074</v>
      </c>
      <c r="V53" s="14"/>
      <c r="W53" s="14"/>
    </row>
    <row r="54" spans="1:23" x14ac:dyDescent="0.15">
      <c r="A54" s="8">
        <v>2052</v>
      </c>
      <c r="B54" s="8">
        <v>1</v>
      </c>
      <c r="C54" s="8">
        <v>1</v>
      </c>
      <c r="D54" s="9">
        <f t="shared" si="0"/>
        <v>55519</v>
      </c>
      <c r="E54" s="10"/>
      <c r="F54" s="10"/>
      <c r="G54" s="11" t="s">
        <v>421</v>
      </c>
      <c r="I54" s="85">
        <f t="shared" si="9"/>
        <v>46376</v>
      </c>
      <c r="J54" s="86">
        <f t="shared" si="8"/>
        <v>1</v>
      </c>
      <c r="K54" s="8" t="s">
        <v>421</v>
      </c>
      <c r="M54" s="6">
        <v>2</v>
      </c>
      <c r="N54" s="6">
        <v>22</v>
      </c>
      <c r="O54" s="14">
        <f t="shared" si="1"/>
        <v>46075</v>
      </c>
      <c r="P54" s="7">
        <f t="shared" si="2"/>
        <v>1</v>
      </c>
      <c r="Q54" s="15">
        <f t="shared" si="5"/>
        <v>0</v>
      </c>
      <c r="R54" s="15">
        <f t="shared" si="7"/>
        <v>8</v>
      </c>
      <c r="S54" s="15" t="str">
        <f t="shared" si="3"/>
        <v xml:space="preserve"> </v>
      </c>
      <c r="T54" s="22" t="s">
        <v>82</v>
      </c>
      <c r="U54" s="14">
        <f t="shared" si="4"/>
        <v>46075</v>
      </c>
      <c r="V54" s="14"/>
      <c r="W54" s="14"/>
    </row>
    <row r="55" spans="1:23" x14ac:dyDescent="0.15">
      <c r="A55" s="8">
        <v>2053</v>
      </c>
      <c r="B55" s="8">
        <v>1</v>
      </c>
      <c r="C55" s="8">
        <v>1</v>
      </c>
      <c r="D55" s="9">
        <f t="shared" si="0"/>
        <v>55885</v>
      </c>
      <c r="E55" s="10"/>
      <c r="F55" s="10"/>
      <c r="G55" s="11" t="s">
        <v>422</v>
      </c>
      <c r="I55" s="85">
        <f t="shared" si="9"/>
        <v>46377</v>
      </c>
      <c r="J55" s="86">
        <f t="shared" si="8"/>
        <v>2</v>
      </c>
      <c r="K55" s="8" t="s">
        <v>422</v>
      </c>
      <c r="M55" s="6">
        <v>2</v>
      </c>
      <c r="N55" s="6">
        <v>23</v>
      </c>
      <c r="O55" s="14">
        <f t="shared" si="1"/>
        <v>46076</v>
      </c>
      <c r="P55" s="7">
        <f t="shared" si="2"/>
        <v>2</v>
      </c>
      <c r="Q55" s="15">
        <f t="shared" si="5"/>
        <v>1</v>
      </c>
      <c r="R55" s="15">
        <f t="shared" si="7"/>
        <v>9</v>
      </c>
      <c r="S55" s="15">
        <f t="shared" si="3"/>
        <v>9</v>
      </c>
      <c r="T55" s="22" t="s">
        <v>83</v>
      </c>
      <c r="U55" s="14">
        <f t="shared" si="4"/>
        <v>46076</v>
      </c>
      <c r="V55" s="14"/>
      <c r="W55" s="14"/>
    </row>
    <row r="56" spans="1:23" x14ac:dyDescent="0.15">
      <c r="A56" s="8">
        <v>2054</v>
      </c>
      <c r="B56" s="8">
        <v>1</v>
      </c>
      <c r="C56" s="8">
        <v>1</v>
      </c>
      <c r="D56" s="9">
        <f t="shared" si="0"/>
        <v>56250</v>
      </c>
      <c r="E56" s="10"/>
      <c r="F56" s="10"/>
      <c r="G56" s="11" t="s">
        <v>423</v>
      </c>
      <c r="I56" s="85">
        <f t="shared" si="9"/>
        <v>46378</v>
      </c>
      <c r="J56" s="86">
        <f t="shared" si="8"/>
        <v>3</v>
      </c>
      <c r="K56" s="8" t="s">
        <v>423</v>
      </c>
      <c r="M56" s="6">
        <v>2</v>
      </c>
      <c r="N56" s="6">
        <v>24</v>
      </c>
      <c r="O56" s="14">
        <f t="shared" si="1"/>
        <v>46077</v>
      </c>
      <c r="P56" s="7">
        <f t="shared" si="2"/>
        <v>3</v>
      </c>
      <c r="Q56" s="15">
        <f t="shared" si="5"/>
        <v>0</v>
      </c>
      <c r="R56" s="15">
        <f t="shared" si="7"/>
        <v>9</v>
      </c>
      <c r="S56" s="15" t="str">
        <f t="shared" si="3"/>
        <v xml:space="preserve"> </v>
      </c>
      <c r="T56" s="22" t="s">
        <v>84</v>
      </c>
      <c r="U56" s="14">
        <f t="shared" si="4"/>
        <v>46077</v>
      </c>
      <c r="V56" s="14"/>
      <c r="W56" s="14"/>
    </row>
    <row r="57" spans="1:23" x14ac:dyDescent="0.15">
      <c r="A57" s="8">
        <v>2055</v>
      </c>
      <c r="B57" s="8">
        <v>1</v>
      </c>
      <c r="C57" s="8">
        <v>1</v>
      </c>
      <c r="D57" s="9">
        <f t="shared" si="0"/>
        <v>56615</v>
      </c>
      <c r="E57" s="10"/>
      <c r="F57" s="10"/>
      <c r="G57" s="11" t="s">
        <v>424</v>
      </c>
      <c r="I57" s="85">
        <f t="shared" si="9"/>
        <v>46379</v>
      </c>
      <c r="J57" s="86">
        <f t="shared" si="8"/>
        <v>4</v>
      </c>
      <c r="K57" s="8" t="s">
        <v>424</v>
      </c>
      <c r="M57" s="6">
        <v>2</v>
      </c>
      <c r="N57" s="6">
        <v>25</v>
      </c>
      <c r="O57" s="14">
        <f t="shared" si="1"/>
        <v>46078</v>
      </c>
      <c r="P57" s="7">
        <f t="shared" si="2"/>
        <v>4</v>
      </c>
      <c r="Q57" s="15">
        <f t="shared" si="5"/>
        <v>0</v>
      </c>
      <c r="R57" s="15">
        <f t="shared" si="7"/>
        <v>9</v>
      </c>
      <c r="S57" s="15" t="str">
        <f t="shared" si="3"/>
        <v xml:space="preserve"> </v>
      </c>
      <c r="T57" s="22" t="s">
        <v>85</v>
      </c>
      <c r="U57" s="14">
        <f t="shared" si="4"/>
        <v>46078</v>
      </c>
      <c r="V57" s="14"/>
      <c r="W57" s="14"/>
    </row>
    <row r="58" spans="1:23" x14ac:dyDescent="0.15">
      <c r="A58" s="8">
        <v>2056</v>
      </c>
      <c r="B58" s="8">
        <v>1</v>
      </c>
      <c r="C58" s="8">
        <v>1</v>
      </c>
      <c r="D58" s="9">
        <f t="shared" si="0"/>
        <v>56980</v>
      </c>
      <c r="E58" s="10"/>
      <c r="F58" s="10"/>
      <c r="G58" s="11" t="s">
        <v>425</v>
      </c>
      <c r="I58" s="85">
        <f t="shared" si="9"/>
        <v>46380</v>
      </c>
      <c r="J58" s="86">
        <f t="shared" si="8"/>
        <v>5</v>
      </c>
      <c r="K58" s="8" t="s">
        <v>425</v>
      </c>
      <c r="M58" s="6">
        <v>2</v>
      </c>
      <c r="N58" s="6">
        <v>26</v>
      </c>
      <c r="O58" s="14">
        <f t="shared" si="1"/>
        <v>46079</v>
      </c>
      <c r="P58" s="7">
        <f t="shared" si="2"/>
        <v>5</v>
      </c>
      <c r="Q58" s="15">
        <f t="shared" si="5"/>
        <v>0</v>
      </c>
      <c r="R58" s="15">
        <f t="shared" si="7"/>
        <v>9</v>
      </c>
      <c r="S58" s="15" t="str">
        <f t="shared" si="3"/>
        <v xml:space="preserve"> </v>
      </c>
      <c r="T58" s="22" t="s">
        <v>86</v>
      </c>
      <c r="U58" s="14">
        <f t="shared" si="4"/>
        <v>46079</v>
      </c>
      <c r="V58" s="14"/>
      <c r="W58" s="14"/>
    </row>
    <row r="59" spans="1:23" x14ac:dyDescent="0.15">
      <c r="A59" s="8">
        <v>2057</v>
      </c>
      <c r="B59" s="8">
        <v>1</v>
      </c>
      <c r="C59" s="8">
        <v>1</v>
      </c>
      <c r="D59" s="9">
        <f t="shared" si="0"/>
        <v>57346</v>
      </c>
      <c r="E59" s="10"/>
      <c r="F59" s="10"/>
      <c r="G59" s="11" t="s">
        <v>426</v>
      </c>
      <c r="I59" s="85">
        <f t="shared" si="9"/>
        <v>46381</v>
      </c>
      <c r="J59" s="86">
        <f t="shared" si="8"/>
        <v>6</v>
      </c>
      <c r="K59" s="8" t="s">
        <v>426</v>
      </c>
      <c r="M59" s="6">
        <v>2</v>
      </c>
      <c r="N59" s="6">
        <v>27</v>
      </c>
      <c r="O59" s="14">
        <f t="shared" si="1"/>
        <v>46080</v>
      </c>
      <c r="P59" s="7">
        <f t="shared" si="2"/>
        <v>6</v>
      </c>
      <c r="Q59" s="15">
        <f t="shared" si="5"/>
        <v>0</v>
      </c>
      <c r="R59" s="15">
        <f t="shared" si="7"/>
        <v>9</v>
      </c>
      <c r="S59" s="15" t="str">
        <f t="shared" si="3"/>
        <v xml:space="preserve"> </v>
      </c>
      <c r="T59" s="22" t="s">
        <v>87</v>
      </c>
      <c r="U59" s="14">
        <f t="shared" si="4"/>
        <v>46080</v>
      </c>
      <c r="V59" s="14"/>
      <c r="W59" s="14"/>
    </row>
    <row r="60" spans="1:23" x14ac:dyDescent="0.15">
      <c r="A60" s="8">
        <v>2058</v>
      </c>
      <c r="B60" s="8">
        <v>1</v>
      </c>
      <c r="C60" s="8">
        <v>1</v>
      </c>
      <c r="D60" s="9">
        <f t="shared" si="0"/>
        <v>57711</v>
      </c>
      <c r="E60" s="10"/>
      <c r="F60" s="10"/>
      <c r="G60" s="11" t="s">
        <v>427</v>
      </c>
      <c r="I60" s="85">
        <f t="shared" si="9"/>
        <v>46382</v>
      </c>
      <c r="J60" s="86">
        <f t="shared" si="8"/>
        <v>7</v>
      </c>
      <c r="K60" s="8" t="s">
        <v>427</v>
      </c>
      <c r="L60" s="15" t="str">
        <f>IF(L62=L61," ","x")</f>
        <v xml:space="preserve"> </v>
      </c>
      <c r="M60" s="6">
        <v>2</v>
      </c>
      <c r="N60" s="6">
        <v>28</v>
      </c>
      <c r="O60" s="14">
        <f t="shared" si="1"/>
        <v>46081</v>
      </c>
      <c r="P60" s="7">
        <f t="shared" si="2"/>
        <v>7</v>
      </c>
      <c r="Q60" s="15">
        <f t="shared" si="5"/>
        <v>0</v>
      </c>
      <c r="R60" s="15">
        <f t="shared" si="7"/>
        <v>9</v>
      </c>
      <c r="S60" s="15" t="str">
        <f t="shared" si="3"/>
        <v xml:space="preserve"> </v>
      </c>
      <c r="T60" s="22" t="str">
        <f>IF(O61&lt;&gt;" ","Roman, Silvana, Elisabeth, Detlev, Elise, Silvia, Sirin, Antonia, Justus","Roman, Silvana, Elisabeth, Oswald, Detlev, Elise, Silvia, Sirin, Antonia, Justus")</f>
        <v>Roman, Silvana, Elisabeth, Oswald, Detlev, Elise, Silvia, Sirin, Antonia, Justus</v>
      </c>
      <c r="U60" s="14">
        <f t="shared" si="4"/>
        <v>46081</v>
      </c>
      <c r="V60" s="14"/>
      <c r="W60" s="14"/>
    </row>
    <row r="61" spans="1:23" x14ac:dyDescent="0.15">
      <c r="A61" s="8">
        <v>2059</v>
      </c>
      <c r="B61" s="8">
        <v>1</v>
      </c>
      <c r="C61" s="8">
        <v>1</v>
      </c>
      <c r="D61" s="9">
        <f t="shared" si="0"/>
        <v>58076</v>
      </c>
      <c r="E61" s="10"/>
      <c r="F61" s="10"/>
      <c r="G61" s="11" t="s">
        <v>428</v>
      </c>
      <c r="I61" s="85">
        <f t="shared" si="9"/>
        <v>46383</v>
      </c>
      <c r="J61" s="86">
        <f t="shared" si="8"/>
        <v>1</v>
      </c>
      <c r="K61" s="8" t="s">
        <v>428</v>
      </c>
      <c r="L61" s="20">
        <f>DATE($K$1,M61,N61)</f>
        <v>46082</v>
      </c>
      <c r="M61" s="6">
        <v>2</v>
      </c>
      <c r="N61" s="6">
        <v>29</v>
      </c>
      <c r="O61" s="14" t="str">
        <f>IF(L61=L62," ",L61)</f>
        <v xml:space="preserve"> </v>
      </c>
      <c r="P61" s="7" t="str">
        <f>IF(L61=L62," ",L61)</f>
        <v xml:space="preserve"> </v>
      </c>
      <c r="Q61" s="15">
        <f t="shared" si="5"/>
        <v>0</v>
      </c>
      <c r="R61" s="15">
        <f t="shared" si="7"/>
        <v>9</v>
      </c>
      <c r="S61" s="15" t="str">
        <f t="shared" si="3"/>
        <v xml:space="preserve"> </v>
      </c>
      <c r="T61" s="22" t="str">
        <f>IF(O61&lt;&gt;" ","Oswald"," ")</f>
        <v xml:space="preserve"> </v>
      </c>
      <c r="U61" s="14">
        <f t="shared" si="4"/>
        <v>46082</v>
      </c>
      <c r="V61" s="14"/>
      <c r="W61" s="14"/>
    </row>
    <row r="62" spans="1:23" x14ac:dyDescent="0.15">
      <c r="A62" s="8">
        <v>2060</v>
      </c>
      <c r="B62" s="8">
        <v>1</v>
      </c>
      <c r="C62" s="8">
        <v>1</v>
      </c>
      <c r="D62" s="9">
        <f t="shared" si="0"/>
        <v>58441</v>
      </c>
      <c r="E62" s="10"/>
      <c r="F62" s="10"/>
      <c r="G62" s="11" t="s">
        <v>429</v>
      </c>
      <c r="H62" s="11">
        <f>MONTH(I62)</f>
        <v>12</v>
      </c>
      <c r="I62" s="85">
        <f t="shared" si="9"/>
        <v>46384</v>
      </c>
      <c r="J62" s="86">
        <f t="shared" si="8"/>
        <v>2</v>
      </c>
      <c r="K62" s="8" t="s">
        <v>429</v>
      </c>
      <c r="L62" s="20">
        <f>DATE($K$1,M62,N62)</f>
        <v>46082</v>
      </c>
      <c r="M62" s="6">
        <v>3</v>
      </c>
      <c r="N62" s="6">
        <v>1</v>
      </c>
      <c r="O62" s="14">
        <f t="shared" si="1"/>
        <v>46082</v>
      </c>
      <c r="P62" s="7">
        <f t="shared" si="2"/>
        <v>1</v>
      </c>
      <c r="Q62" s="15">
        <f t="shared" si="5"/>
        <v>0</v>
      </c>
      <c r="R62" s="15">
        <f t="shared" si="7"/>
        <v>9</v>
      </c>
      <c r="S62" s="15" t="str">
        <f t="shared" si="3"/>
        <v xml:space="preserve"> </v>
      </c>
      <c r="T62" s="22" t="s">
        <v>88</v>
      </c>
      <c r="U62" s="14">
        <f t="shared" si="4"/>
        <v>46082</v>
      </c>
      <c r="V62" s="14"/>
      <c r="W62" s="14"/>
    </row>
    <row r="63" spans="1:23" x14ac:dyDescent="0.15">
      <c r="A63" s="8">
        <v>2061</v>
      </c>
      <c r="B63" s="8">
        <v>1</v>
      </c>
      <c r="C63" s="8">
        <v>1</v>
      </c>
      <c r="D63" s="9">
        <f t="shared" si="0"/>
        <v>58807</v>
      </c>
      <c r="E63" s="10"/>
      <c r="F63" s="10"/>
      <c r="G63" s="11" t="s">
        <v>430</v>
      </c>
      <c r="H63" s="11">
        <f>MONTH(I63)</f>
        <v>12</v>
      </c>
      <c r="I63" s="85">
        <f t="shared" si="9"/>
        <v>46385</v>
      </c>
      <c r="J63" s="86">
        <f t="shared" si="8"/>
        <v>3</v>
      </c>
      <c r="K63" s="8" t="str">
        <f>IF(H63&gt;H62," ","29.")</f>
        <v>29.</v>
      </c>
      <c r="M63" s="6">
        <v>3</v>
      </c>
      <c r="N63" s="6">
        <v>2</v>
      </c>
      <c r="O63" s="14">
        <f t="shared" si="1"/>
        <v>46083</v>
      </c>
      <c r="P63" s="7">
        <f t="shared" si="2"/>
        <v>2</v>
      </c>
      <c r="Q63" s="15">
        <f t="shared" si="5"/>
        <v>1</v>
      </c>
      <c r="R63" s="15">
        <f t="shared" si="7"/>
        <v>10</v>
      </c>
      <c r="S63" s="15">
        <f t="shared" si="3"/>
        <v>10</v>
      </c>
      <c r="T63" s="22" t="s">
        <v>89</v>
      </c>
      <c r="U63" s="14">
        <f t="shared" si="4"/>
        <v>46083</v>
      </c>
      <c r="V63" s="14"/>
      <c r="W63" s="14"/>
    </row>
    <row r="64" spans="1:23" x14ac:dyDescent="0.15">
      <c r="A64" s="8">
        <v>2062</v>
      </c>
      <c r="B64" s="8">
        <v>1</v>
      </c>
      <c r="C64" s="8">
        <v>1</v>
      </c>
      <c r="D64" s="9">
        <f t="shared" si="0"/>
        <v>59172</v>
      </c>
      <c r="E64" s="10"/>
      <c r="F64" s="10"/>
      <c r="G64" s="11" t="s">
        <v>431</v>
      </c>
      <c r="H64" s="11">
        <f>MONTH(I64)</f>
        <v>12</v>
      </c>
      <c r="I64" s="85">
        <f t="shared" si="9"/>
        <v>46386</v>
      </c>
      <c r="J64" s="86">
        <f t="shared" si="8"/>
        <v>4</v>
      </c>
      <c r="K64" s="8" t="str">
        <f>IF(OR(H64&gt;H63,H64&gt;H62)," ","30.")</f>
        <v>30.</v>
      </c>
      <c r="M64" s="6">
        <v>3</v>
      </c>
      <c r="N64" s="6">
        <v>3</v>
      </c>
      <c r="O64" s="14">
        <f t="shared" si="1"/>
        <v>46084</v>
      </c>
      <c r="P64" s="7">
        <f t="shared" si="2"/>
        <v>3</v>
      </c>
      <c r="Q64" s="15">
        <f t="shared" si="5"/>
        <v>0</v>
      </c>
      <c r="R64" s="15">
        <f t="shared" si="7"/>
        <v>10</v>
      </c>
      <c r="S64" s="15" t="str">
        <f t="shared" si="3"/>
        <v xml:space="preserve"> </v>
      </c>
      <c r="T64" s="22" t="s">
        <v>90</v>
      </c>
      <c r="U64" s="14">
        <f t="shared" si="4"/>
        <v>46084</v>
      </c>
      <c r="V64" s="14"/>
      <c r="W64" s="14"/>
    </row>
    <row r="65" spans="1:23" x14ac:dyDescent="0.15">
      <c r="A65" s="8">
        <v>2063</v>
      </c>
      <c r="B65" s="8">
        <v>1</v>
      </c>
      <c r="C65" s="8">
        <v>1</v>
      </c>
      <c r="D65" s="9">
        <f t="shared" si="0"/>
        <v>59537</v>
      </c>
      <c r="E65" s="10"/>
      <c r="F65" s="10"/>
      <c r="G65" s="11" t="s">
        <v>432</v>
      </c>
      <c r="H65" s="11">
        <f>MONTH(I65)</f>
        <v>12</v>
      </c>
      <c r="I65" s="85">
        <f t="shared" si="9"/>
        <v>46387</v>
      </c>
      <c r="J65" s="86">
        <f t="shared" si="8"/>
        <v>5</v>
      </c>
      <c r="K65" s="8" t="str">
        <f>IF(OR(H65&gt;H64,H65&gt;H63,H65&gt;H62)," ","31.")</f>
        <v>31.</v>
      </c>
      <c r="M65" s="6">
        <v>3</v>
      </c>
      <c r="N65" s="6">
        <v>4</v>
      </c>
      <c r="O65" s="14">
        <f t="shared" si="1"/>
        <v>46085</v>
      </c>
      <c r="P65" s="7">
        <f t="shared" si="2"/>
        <v>4</v>
      </c>
      <c r="Q65" s="15">
        <f t="shared" si="5"/>
        <v>0</v>
      </c>
      <c r="R65" s="15">
        <f t="shared" si="7"/>
        <v>10</v>
      </c>
      <c r="S65" s="15" t="str">
        <f t="shared" si="3"/>
        <v xml:space="preserve"> </v>
      </c>
      <c r="T65" s="22" t="s">
        <v>91</v>
      </c>
      <c r="U65" s="14">
        <f t="shared" si="4"/>
        <v>46085</v>
      </c>
      <c r="V65" s="14"/>
      <c r="W65" s="14"/>
    </row>
    <row r="66" spans="1:23" x14ac:dyDescent="0.15">
      <c r="A66" s="8">
        <v>2064</v>
      </c>
      <c r="B66" s="8">
        <v>1</v>
      </c>
      <c r="C66" s="8">
        <v>1</v>
      </c>
      <c r="D66" s="9">
        <f t="shared" si="0"/>
        <v>59902</v>
      </c>
      <c r="E66" s="10"/>
      <c r="F66" s="10"/>
      <c r="M66" s="6">
        <v>3</v>
      </c>
      <c r="N66" s="6">
        <v>5</v>
      </c>
      <c r="O66" s="14">
        <f t="shared" si="1"/>
        <v>46086</v>
      </c>
      <c r="P66" s="7">
        <f t="shared" si="2"/>
        <v>5</v>
      </c>
      <c r="Q66" s="15">
        <f t="shared" si="5"/>
        <v>0</v>
      </c>
      <c r="R66" s="15">
        <f t="shared" si="7"/>
        <v>10</v>
      </c>
      <c r="S66" s="15" t="str">
        <f t="shared" si="3"/>
        <v xml:space="preserve"> </v>
      </c>
      <c r="T66" s="22" t="s">
        <v>92</v>
      </c>
      <c r="U66" s="14">
        <f t="shared" si="4"/>
        <v>46086</v>
      </c>
      <c r="V66" s="14"/>
      <c r="W66" s="14"/>
    </row>
    <row r="67" spans="1:23" x14ac:dyDescent="0.15">
      <c r="A67" s="8">
        <v>2065</v>
      </c>
      <c r="B67" s="8">
        <v>1</v>
      </c>
      <c r="C67" s="8">
        <v>1</v>
      </c>
      <c r="D67" s="9">
        <f t="shared" ref="D67:D102" si="10">DATE(A67,B67,C67)</f>
        <v>60268</v>
      </c>
      <c r="E67" s="10"/>
      <c r="F67" s="10"/>
      <c r="M67" s="6">
        <v>3</v>
      </c>
      <c r="N67" s="6">
        <v>6</v>
      </c>
      <c r="O67" s="14">
        <f t="shared" ref="O67:O130" si="11">DATE($K$1,M67,N67)</f>
        <v>46087</v>
      </c>
      <c r="P67" s="7">
        <f t="shared" ref="P67:P130" si="12">WEEKDAY(O67,1)</f>
        <v>6</v>
      </c>
      <c r="Q67" s="15">
        <f t="shared" si="5"/>
        <v>0</v>
      </c>
      <c r="R67" s="15">
        <f t="shared" si="7"/>
        <v>10</v>
      </c>
      <c r="S67" s="15" t="str">
        <f t="shared" ref="S67:S130" si="13">IF(P67=2,R67," ")</f>
        <v xml:space="preserve"> </v>
      </c>
      <c r="T67" s="22" t="s">
        <v>93</v>
      </c>
      <c r="U67" s="14">
        <f t="shared" ref="U67:U130" si="14">IF($K$1&gt;0,DATE($K$1,M67,N67)," ")</f>
        <v>46087</v>
      </c>
      <c r="V67" s="14"/>
      <c r="W67" s="14"/>
    </row>
    <row r="68" spans="1:23" x14ac:dyDescent="0.15">
      <c r="A68" s="8">
        <v>2066</v>
      </c>
      <c r="B68" s="8">
        <v>1</v>
      </c>
      <c r="C68" s="8">
        <v>1</v>
      </c>
      <c r="D68" s="9">
        <f t="shared" si="10"/>
        <v>60633</v>
      </c>
      <c r="E68" s="10"/>
      <c r="F68" s="10"/>
      <c r="G68" s="88"/>
      <c r="H68" s="87"/>
      <c r="I68" s="90"/>
      <c r="J68" s="11"/>
      <c r="M68" s="6">
        <v>3</v>
      </c>
      <c r="N68" s="6">
        <v>7</v>
      </c>
      <c r="O68" s="14">
        <f t="shared" si="11"/>
        <v>46088</v>
      </c>
      <c r="P68" s="7">
        <f t="shared" si="12"/>
        <v>7</v>
      </c>
      <c r="Q68" s="15">
        <f t="shared" ref="Q68:Q131" si="15">IF(P68=2,1,0)</f>
        <v>0</v>
      </c>
      <c r="R68" s="15">
        <f t="shared" si="7"/>
        <v>10</v>
      </c>
      <c r="S68" s="15" t="str">
        <f t="shared" si="13"/>
        <v xml:space="preserve"> </v>
      </c>
      <c r="T68" s="22" t="s">
        <v>94</v>
      </c>
      <c r="U68" s="14">
        <f t="shared" si="14"/>
        <v>46088</v>
      </c>
      <c r="V68" s="14"/>
      <c r="W68" s="14"/>
    </row>
    <row r="69" spans="1:23" x14ac:dyDescent="0.15">
      <c r="A69" s="8">
        <v>2067</v>
      </c>
      <c r="B69" s="8">
        <v>1</v>
      </c>
      <c r="C69" s="8">
        <v>1</v>
      </c>
      <c r="D69" s="9">
        <f t="shared" si="10"/>
        <v>60998</v>
      </c>
      <c r="E69" s="10"/>
      <c r="F69" s="10"/>
      <c r="G69" s="88"/>
      <c r="H69" s="87"/>
      <c r="I69" s="90"/>
      <c r="J69" s="11"/>
      <c r="M69" s="6">
        <v>3</v>
      </c>
      <c r="N69" s="6">
        <v>8</v>
      </c>
      <c r="O69" s="14">
        <f t="shared" si="11"/>
        <v>46089</v>
      </c>
      <c r="P69" s="7">
        <f t="shared" si="12"/>
        <v>1</v>
      </c>
      <c r="Q69" s="15">
        <f t="shared" si="15"/>
        <v>0</v>
      </c>
      <c r="R69" s="15">
        <f t="shared" si="7"/>
        <v>10</v>
      </c>
      <c r="S69" s="15" t="str">
        <f t="shared" si="13"/>
        <v xml:space="preserve"> </v>
      </c>
      <c r="T69" s="22" t="s">
        <v>95</v>
      </c>
      <c r="U69" s="14">
        <f t="shared" si="14"/>
        <v>46089</v>
      </c>
      <c r="V69" s="14"/>
      <c r="W69" s="14"/>
    </row>
    <row r="70" spans="1:23" x14ac:dyDescent="0.15">
      <c r="A70" s="8">
        <v>2068</v>
      </c>
      <c r="B70" s="8">
        <v>1</v>
      </c>
      <c r="C70" s="8">
        <v>1</v>
      </c>
      <c r="D70" s="9">
        <f t="shared" si="10"/>
        <v>61363</v>
      </c>
      <c r="E70" s="10"/>
      <c r="F70" s="10"/>
      <c r="G70" s="88"/>
      <c r="H70" s="87"/>
      <c r="I70" s="90"/>
      <c r="J70" s="11"/>
      <c r="M70" s="6">
        <v>3</v>
      </c>
      <c r="N70" s="6">
        <v>9</v>
      </c>
      <c r="O70" s="14">
        <f t="shared" si="11"/>
        <v>46090</v>
      </c>
      <c r="P70" s="7">
        <f t="shared" si="12"/>
        <v>2</v>
      </c>
      <c r="Q70" s="15">
        <f t="shared" si="15"/>
        <v>1</v>
      </c>
      <c r="R70" s="15">
        <f t="shared" si="7"/>
        <v>11</v>
      </c>
      <c r="S70" s="15">
        <f t="shared" si="13"/>
        <v>11</v>
      </c>
      <c r="T70" s="22" t="s">
        <v>96</v>
      </c>
      <c r="U70" s="14">
        <f t="shared" si="14"/>
        <v>46090</v>
      </c>
      <c r="V70" s="14"/>
      <c r="W70" s="14"/>
    </row>
    <row r="71" spans="1:23" x14ac:dyDescent="0.15">
      <c r="A71" s="8">
        <v>2069</v>
      </c>
      <c r="B71" s="8">
        <v>1</v>
      </c>
      <c r="C71" s="8">
        <v>1</v>
      </c>
      <c r="D71" s="9">
        <f t="shared" si="10"/>
        <v>61729</v>
      </c>
      <c r="E71" s="10"/>
      <c r="F71" s="10"/>
      <c r="G71" s="88"/>
      <c r="H71" s="87"/>
      <c r="I71" s="90"/>
      <c r="J71" s="11"/>
      <c r="M71" s="6">
        <v>3</v>
      </c>
      <c r="N71" s="6">
        <v>10</v>
      </c>
      <c r="O71" s="14">
        <f t="shared" si="11"/>
        <v>46091</v>
      </c>
      <c r="P71" s="7">
        <f t="shared" si="12"/>
        <v>3</v>
      </c>
      <c r="Q71" s="15">
        <f t="shared" si="15"/>
        <v>0</v>
      </c>
      <c r="R71" s="15">
        <f t="shared" si="7"/>
        <v>11</v>
      </c>
      <c r="S71" s="15" t="str">
        <f t="shared" si="13"/>
        <v xml:space="preserve"> </v>
      </c>
      <c r="T71" s="22" t="s">
        <v>97</v>
      </c>
      <c r="U71" s="14">
        <f t="shared" si="14"/>
        <v>46091</v>
      </c>
      <c r="V71" s="14"/>
      <c r="W71" s="14"/>
    </row>
    <row r="72" spans="1:23" x14ac:dyDescent="0.15">
      <c r="A72" s="8">
        <v>2070</v>
      </c>
      <c r="B72" s="8">
        <v>1</v>
      </c>
      <c r="C72" s="8">
        <v>1</v>
      </c>
      <c r="D72" s="9">
        <f t="shared" si="10"/>
        <v>62094</v>
      </c>
      <c r="E72" s="10"/>
      <c r="F72" s="10"/>
      <c r="G72" s="88"/>
      <c r="H72" s="87"/>
      <c r="I72" s="90"/>
      <c r="J72" s="11"/>
      <c r="M72" s="6">
        <v>3</v>
      </c>
      <c r="N72" s="6">
        <v>11</v>
      </c>
      <c r="O72" s="14">
        <f t="shared" si="11"/>
        <v>46092</v>
      </c>
      <c r="P72" s="7">
        <f t="shared" si="12"/>
        <v>4</v>
      </c>
      <c r="Q72" s="15">
        <f t="shared" si="15"/>
        <v>0</v>
      </c>
      <c r="R72" s="15">
        <f t="shared" si="7"/>
        <v>11</v>
      </c>
      <c r="S72" s="15" t="str">
        <f t="shared" si="13"/>
        <v xml:space="preserve"> </v>
      </c>
      <c r="T72" s="22" t="s">
        <v>98</v>
      </c>
      <c r="U72" s="14">
        <f t="shared" si="14"/>
        <v>46092</v>
      </c>
      <c r="V72" s="14"/>
      <c r="W72" s="14"/>
    </row>
    <row r="73" spans="1:23" x14ac:dyDescent="0.15">
      <c r="A73" s="8">
        <v>2071</v>
      </c>
      <c r="B73" s="8">
        <v>1</v>
      </c>
      <c r="C73" s="8">
        <v>1</v>
      </c>
      <c r="D73" s="9">
        <f t="shared" si="10"/>
        <v>62459</v>
      </c>
      <c r="E73" s="10"/>
      <c r="F73" s="10"/>
      <c r="G73" s="88"/>
      <c r="H73" s="87"/>
      <c r="I73" s="90"/>
      <c r="J73" s="11"/>
      <c r="M73" s="6">
        <v>3</v>
      </c>
      <c r="N73" s="6">
        <v>12</v>
      </c>
      <c r="O73" s="14">
        <f t="shared" si="11"/>
        <v>46093</v>
      </c>
      <c r="P73" s="7">
        <f t="shared" si="12"/>
        <v>5</v>
      </c>
      <c r="Q73" s="15">
        <f t="shared" si="15"/>
        <v>0</v>
      </c>
      <c r="R73" s="15">
        <f t="shared" si="7"/>
        <v>11</v>
      </c>
      <c r="S73" s="15" t="str">
        <f t="shared" si="13"/>
        <v xml:space="preserve"> </v>
      </c>
      <c r="T73" s="22" t="s">
        <v>99</v>
      </c>
      <c r="U73" s="14">
        <f t="shared" si="14"/>
        <v>46093</v>
      </c>
      <c r="V73" s="14"/>
      <c r="W73" s="14"/>
    </row>
    <row r="74" spans="1:23" x14ac:dyDescent="0.15">
      <c r="A74" s="8">
        <v>2072</v>
      </c>
      <c r="B74" s="8">
        <v>1</v>
      </c>
      <c r="C74" s="8">
        <v>1</v>
      </c>
      <c r="D74" s="9">
        <f t="shared" si="10"/>
        <v>62824</v>
      </c>
      <c r="E74" s="10"/>
      <c r="F74" s="10"/>
      <c r="G74" s="88"/>
      <c r="H74" s="87"/>
      <c r="I74" s="90"/>
      <c r="J74" s="11"/>
      <c r="M74" s="6">
        <v>3</v>
      </c>
      <c r="N74" s="6">
        <v>13</v>
      </c>
      <c r="O74" s="14">
        <f t="shared" si="11"/>
        <v>46094</v>
      </c>
      <c r="P74" s="7">
        <f t="shared" si="12"/>
        <v>6</v>
      </c>
      <c r="Q74" s="15">
        <f t="shared" si="15"/>
        <v>0</v>
      </c>
      <c r="R74" s="15">
        <f t="shared" si="7"/>
        <v>11</v>
      </c>
      <c r="S74" s="15" t="str">
        <f t="shared" si="13"/>
        <v xml:space="preserve"> </v>
      </c>
      <c r="T74" s="22" t="s">
        <v>100</v>
      </c>
      <c r="U74" s="14">
        <f t="shared" si="14"/>
        <v>46094</v>
      </c>
      <c r="V74" s="14"/>
      <c r="W74" s="14"/>
    </row>
    <row r="75" spans="1:23" x14ac:dyDescent="0.15">
      <c r="A75" s="8">
        <v>2073</v>
      </c>
      <c r="B75" s="8">
        <v>1</v>
      </c>
      <c r="C75" s="8">
        <v>1</v>
      </c>
      <c r="D75" s="9">
        <f t="shared" si="10"/>
        <v>63190</v>
      </c>
      <c r="E75" s="10"/>
      <c r="F75" s="10"/>
      <c r="G75" s="88"/>
      <c r="H75" s="87"/>
      <c r="I75" s="90"/>
      <c r="J75" s="11"/>
      <c r="K75" s="89"/>
      <c r="M75" s="6">
        <v>3</v>
      </c>
      <c r="N75" s="6">
        <v>14</v>
      </c>
      <c r="O75" s="14">
        <f t="shared" si="11"/>
        <v>46095</v>
      </c>
      <c r="P75" s="7">
        <f t="shared" si="12"/>
        <v>7</v>
      </c>
      <c r="Q75" s="15">
        <f t="shared" si="15"/>
        <v>0</v>
      </c>
      <c r="R75" s="15">
        <f t="shared" si="7"/>
        <v>11</v>
      </c>
      <c r="S75" s="15" t="str">
        <f t="shared" si="13"/>
        <v xml:space="preserve"> </v>
      </c>
      <c r="T75" s="22" t="s">
        <v>101</v>
      </c>
      <c r="U75" s="14">
        <f t="shared" si="14"/>
        <v>46095</v>
      </c>
      <c r="V75" s="14"/>
      <c r="W75" s="14"/>
    </row>
    <row r="76" spans="1:23" x14ac:dyDescent="0.15">
      <c r="A76" s="8">
        <v>2074</v>
      </c>
      <c r="B76" s="8">
        <v>1</v>
      </c>
      <c r="C76" s="8">
        <v>1</v>
      </c>
      <c r="D76" s="9">
        <f t="shared" si="10"/>
        <v>63555</v>
      </c>
      <c r="E76" s="10"/>
      <c r="F76" s="10"/>
      <c r="G76" s="88"/>
      <c r="H76" s="87"/>
      <c r="I76" s="90"/>
      <c r="J76" s="11"/>
      <c r="M76" s="6">
        <v>3</v>
      </c>
      <c r="N76" s="6">
        <v>15</v>
      </c>
      <c r="O76" s="14">
        <f t="shared" si="11"/>
        <v>46096</v>
      </c>
      <c r="P76" s="7">
        <f t="shared" si="12"/>
        <v>1</v>
      </c>
      <c r="Q76" s="15">
        <f t="shared" si="15"/>
        <v>0</v>
      </c>
      <c r="R76" s="15">
        <f t="shared" si="7"/>
        <v>11</v>
      </c>
      <c r="S76" s="15" t="str">
        <f t="shared" si="13"/>
        <v xml:space="preserve"> </v>
      </c>
      <c r="T76" s="22" t="s">
        <v>102</v>
      </c>
      <c r="U76" s="14">
        <f t="shared" si="14"/>
        <v>46096</v>
      </c>
      <c r="V76" s="14"/>
      <c r="W76" s="14"/>
    </row>
    <row r="77" spans="1:23" x14ac:dyDescent="0.15">
      <c r="A77" s="8">
        <v>2075</v>
      </c>
      <c r="B77" s="8">
        <v>1</v>
      </c>
      <c r="C77" s="8">
        <v>1</v>
      </c>
      <c r="D77" s="9">
        <f t="shared" si="10"/>
        <v>63920</v>
      </c>
      <c r="E77" s="10"/>
      <c r="F77" s="10"/>
      <c r="G77" s="88"/>
      <c r="H77" s="87"/>
      <c r="I77" s="90"/>
      <c r="J77" s="11"/>
      <c r="M77" s="6">
        <v>3</v>
      </c>
      <c r="N77" s="6">
        <v>16</v>
      </c>
      <c r="O77" s="14">
        <f t="shared" si="11"/>
        <v>46097</v>
      </c>
      <c r="P77" s="7">
        <f t="shared" si="12"/>
        <v>2</v>
      </c>
      <c r="Q77" s="15">
        <f t="shared" si="15"/>
        <v>1</v>
      </c>
      <c r="R77" s="15">
        <f t="shared" si="7"/>
        <v>12</v>
      </c>
      <c r="S77" s="15">
        <f t="shared" si="13"/>
        <v>12</v>
      </c>
      <c r="T77" s="22" t="s">
        <v>103</v>
      </c>
      <c r="U77" s="14">
        <f t="shared" si="14"/>
        <v>46097</v>
      </c>
      <c r="V77" s="14"/>
      <c r="W77" s="14"/>
    </row>
    <row r="78" spans="1:23" x14ac:dyDescent="0.15">
      <c r="A78" s="8">
        <v>2076</v>
      </c>
      <c r="B78" s="8">
        <v>1</v>
      </c>
      <c r="C78" s="8">
        <v>1</v>
      </c>
      <c r="D78" s="9">
        <f t="shared" si="10"/>
        <v>64285</v>
      </c>
      <c r="E78" s="10"/>
      <c r="F78" s="10"/>
      <c r="G78" s="88"/>
      <c r="H78" s="87"/>
      <c r="I78" s="90"/>
      <c r="J78" s="11"/>
      <c r="M78" s="6">
        <v>3</v>
      </c>
      <c r="N78" s="6">
        <v>17</v>
      </c>
      <c r="O78" s="14">
        <f t="shared" si="11"/>
        <v>46098</v>
      </c>
      <c r="P78" s="7">
        <f t="shared" si="12"/>
        <v>3</v>
      </c>
      <c r="Q78" s="15">
        <f t="shared" si="15"/>
        <v>0</v>
      </c>
      <c r="R78" s="15">
        <f t="shared" si="7"/>
        <v>12</v>
      </c>
      <c r="S78" s="15" t="str">
        <f t="shared" si="13"/>
        <v xml:space="preserve"> </v>
      </c>
      <c r="T78" s="22" t="s">
        <v>104</v>
      </c>
      <c r="U78" s="14">
        <f t="shared" si="14"/>
        <v>46098</v>
      </c>
      <c r="V78" s="14"/>
      <c r="W78" s="14"/>
    </row>
    <row r="79" spans="1:23" x14ac:dyDescent="0.15">
      <c r="A79" s="8">
        <v>2077</v>
      </c>
      <c r="B79" s="8">
        <v>1</v>
      </c>
      <c r="C79" s="8">
        <v>1</v>
      </c>
      <c r="D79" s="9">
        <f t="shared" si="10"/>
        <v>64651</v>
      </c>
      <c r="E79" s="10"/>
      <c r="F79" s="10"/>
      <c r="G79" s="88"/>
      <c r="H79" s="87"/>
      <c r="I79" s="90"/>
      <c r="J79" s="11"/>
      <c r="M79" s="6">
        <v>3</v>
      </c>
      <c r="N79" s="6">
        <v>18</v>
      </c>
      <c r="O79" s="14">
        <f t="shared" si="11"/>
        <v>46099</v>
      </c>
      <c r="P79" s="7">
        <f t="shared" si="12"/>
        <v>4</v>
      </c>
      <c r="Q79" s="15">
        <f t="shared" si="15"/>
        <v>0</v>
      </c>
      <c r="R79" s="15">
        <f t="shared" si="7"/>
        <v>12</v>
      </c>
      <c r="S79" s="15" t="str">
        <f t="shared" si="13"/>
        <v xml:space="preserve"> </v>
      </c>
      <c r="T79" s="22" t="s">
        <v>105</v>
      </c>
      <c r="U79" s="14">
        <f t="shared" si="14"/>
        <v>46099</v>
      </c>
      <c r="V79" s="14"/>
      <c r="W79" s="14"/>
    </row>
    <row r="80" spans="1:23" x14ac:dyDescent="0.15">
      <c r="A80" s="8">
        <v>2078</v>
      </c>
      <c r="B80" s="8">
        <v>1</v>
      </c>
      <c r="C80" s="8">
        <v>1</v>
      </c>
      <c r="D80" s="9">
        <f t="shared" si="10"/>
        <v>65016</v>
      </c>
      <c r="E80" s="10"/>
      <c r="F80" s="10"/>
      <c r="I80" s="90"/>
      <c r="M80" s="6">
        <v>3</v>
      </c>
      <c r="N80" s="6">
        <v>19</v>
      </c>
      <c r="O80" s="14">
        <f t="shared" si="11"/>
        <v>46100</v>
      </c>
      <c r="P80" s="7">
        <f t="shared" si="12"/>
        <v>5</v>
      </c>
      <c r="Q80" s="15">
        <f t="shared" si="15"/>
        <v>0</v>
      </c>
      <c r="R80" s="15">
        <f t="shared" si="7"/>
        <v>12</v>
      </c>
      <c r="S80" s="15" t="str">
        <f t="shared" si="13"/>
        <v xml:space="preserve"> </v>
      </c>
      <c r="T80" s="22" t="s">
        <v>106</v>
      </c>
      <c r="U80" s="14">
        <f t="shared" si="14"/>
        <v>46100</v>
      </c>
      <c r="V80" s="14"/>
      <c r="W80" s="14"/>
    </row>
    <row r="81" spans="1:23" x14ac:dyDescent="0.15">
      <c r="A81" s="8">
        <v>2079</v>
      </c>
      <c r="B81" s="8">
        <v>1</v>
      </c>
      <c r="C81" s="8">
        <v>1</v>
      </c>
      <c r="D81" s="9">
        <f t="shared" si="10"/>
        <v>65381</v>
      </c>
      <c r="E81" s="10"/>
      <c r="F81" s="10"/>
      <c r="I81" s="11"/>
      <c r="M81" s="6">
        <v>3</v>
      </c>
      <c r="N81" s="6">
        <v>20</v>
      </c>
      <c r="O81" s="14">
        <f t="shared" si="11"/>
        <v>46101</v>
      </c>
      <c r="P81" s="7">
        <f t="shared" si="12"/>
        <v>6</v>
      </c>
      <c r="Q81" s="15">
        <f t="shared" si="15"/>
        <v>0</v>
      </c>
      <c r="R81" s="15">
        <f t="shared" si="7"/>
        <v>12</v>
      </c>
      <c r="S81" s="15" t="str">
        <f t="shared" si="13"/>
        <v xml:space="preserve"> </v>
      </c>
      <c r="T81" s="22" t="s">
        <v>107</v>
      </c>
      <c r="U81" s="14">
        <f t="shared" si="14"/>
        <v>46101</v>
      </c>
      <c r="V81" s="14"/>
      <c r="W81" s="14"/>
    </row>
    <row r="82" spans="1:23" x14ac:dyDescent="0.15">
      <c r="A82" s="8">
        <v>2080</v>
      </c>
      <c r="B82" s="8">
        <v>1</v>
      </c>
      <c r="C82" s="8">
        <v>1</v>
      </c>
      <c r="D82" s="9">
        <f t="shared" si="10"/>
        <v>65746</v>
      </c>
      <c r="E82" s="10"/>
      <c r="F82" s="10"/>
      <c r="I82" s="11"/>
      <c r="M82" s="6">
        <v>3</v>
      </c>
      <c r="N82" s="6">
        <v>21</v>
      </c>
      <c r="O82" s="14">
        <f t="shared" si="11"/>
        <v>46102</v>
      </c>
      <c r="P82" s="7">
        <f t="shared" si="12"/>
        <v>7</v>
      </c>
      <c r="Q82" s="15">
        <f t="shared" si="15"/>
        <v>0</v>
      </c>
      <c r="R82" s="15">
        <f t="shared" si="7"/>
        <v>12</v>
      </c>
      <c r="S82" s="15" t="str">
        <f t="shared" si="13"/>
        <v xml:space="preserve"> </v>
      </c>
      <c r="T82" s="22" t="s">
        <v>108</v>
      </c>
      <c r="U82" s="14">
        <f t="shared" si="14"/>
        <v>46102</v>
      </c>
      <c r="V82" s="14"/>
      <c r="W82" s="14"/>
    </row>
    <row r="83" spans="1:23" x14ac:dyDescent="0.15">
      <c r="A83" s="8">
        <v>2081</v>
      </c>
      <c r="B83" s="8">
        <v>1</v>
      </c>
      <c r="C83" s="8">
        <v>1</v>
      </c>
      <c r="D83" s="9">
        <f t="shared" si="10"/>
        <v>66112</v>
      </c>
      <c r="E83" s="10"/>
      <c r="F83" s="10"/>
      <c r="M83" s="6">
        <v>3</v>
      </c>
      <c r="N83" s="6">
        <v>22</v>
      </c>
      <c r="O83" s="14">
        <f t="shared" si="11"/>
        <v>46103</v>
      </c>
      <c r="P83" s="7">
        <f t="shared" si="12"/>
        <v>1</v>
      </c>
      <c r="Q83" s="15">
        <f t="shared" si="15"/>
        <v>0</v>
      </c>
      <c r="R83" s="15">
        <f t="shared" ref="R83:R146" si="16">Q83+R82</f>
        <v>12</v>
      </c>
      <c r="S83" s="15" t="str">
        <f t="shared" si="13"/>
        <v xml:space="preserve"> </v>
      </c>
      <c r="T83" s="22" t="s">
        <v>109</v>
      </c>
      <c r="U83" s="14">
        <f t="shared" si="14"/>
        <v>46103</v>
      </c>
      <c r="V83" s="14"/>
      <c r="W83" s="14"/>
    </row>
    <row r="84" spans="1:23" x14ac:dyDescent="0.15">
      <c r="A84" s="8">
        <v>2082</v>
      </c>
      <c r="B84" s="8">
        <v>1</v>
      </c>
      <c r="C84" s="8">
        <v>1</v>
      </c>
      <c r="D84" s="9">
        <f t="shared" si="10"/>
        <v>66477</v>
      </c>
      <c r="E84" s="10"/>
      <c r="F84" s="10"/>
      <c r="M84" s="6">
        <v>3</v>
      </c>
      <c r="N84" s="6">
        <v>23</v>
      </c>
      <c r="O84" s="14">
        <f t="shared" si="11"/>
        <v>46104</v>
      </c>
      <c r="P84" s="7">
        <f t="shared" si="12"/>
        <v>2</v>
      </c>
      <c r="Q84" s="15">
        <f t="shared" si="15"/>
        <v>1</v>
      </c>
      <c r="R84" s="15">
        <f t="shared" si="16"/>
        <v>13</v>
      </c>
      <c r="S84" s="15">
        <f t="shared" si="13"/>
        <v>13</v>
      </c>
      <c r="T84" s="22" t="s">
        <v>110</v>
      </c>
      <c r="U84" s="14">
        <f t="shared" si="14"/>
        <v>46104</v>
      </c>
      <c r="V84" s="14"/>
      <c r="W84" s="14"/>
    </row>
    <row r="85" spans="1:23" x14ac:dyDescent="0.15">
      <c r="A85" s="8">
        <v>2083</v>
      </c>
      <c r="B85" s="8">
        <v>1</v>
      </c>
      <c r="C85" s="8">
        <v>1</v>
      </c>
      <c r="D85" s="9">
        <f t="shared" si="10"/>
        <v>66842</v>
      </c>
      <c r="E85" s="10"/>
      <c r="F85" s="10"/>
      <c r="M85" s="6">
        <v>3</v>
      </c>
      <c r="N85" s="6">
        <v>24</v>
      </c>
      <c r="O85" s="14">
        <f t="shared" si="11"/>
        <v>46105</v>
      </c>
      <c r="P85" s="7">
        <f t="shared" si="12"/>
        <v>3</v>
      </c>
      <c r="Q85" s="15">
        <f t="shared" si="15"/>
        <v>0</v>
      </c>
      <c r="R85" s="15">
        <f t="shared" si="16"/>
        <v>13</v>
      </c>
      <c r="S85" s="15" t="str">
        <f t="shared" si="13"/>
        <v xml:space="preserve"> </v>
      </c>
      <c r="T85" s="22" t="s">
        <v>111</v>
      </c>
      <c r="U85" s="14">
        <f t="shared" si="14"/>
        <v>46105</v>
      </c>
      <c r="V85" s="14"/>
      <c r="W85" s="14"/>
    </row>
    <row r="86" spans="1:23" x14ac:dyDescent="0.15">
      <c r="A86" s="8">
        <v>2084</v>
      </c>
      <c r="B86" s="8">
        <v>1</v>
      </c>
      <c r="C86" s="8">
        <v>1</v>
      </c>
      <c r="D86" s="9">
        <f t="shared" si="10"/>
        <v>67207</v>
      </c>
      <c r="E86" s="10"/>
      <c r="F86" s="10"/>
      <c r="M86" s="6">
        <v>3</v>
      </c>
      <c r="N86" s="6">
        <v>25</v>
      </c>
      <c r="O86" s="14">
        <f t="shared" si="11"/>
        <v>46106</v>
      </c>
      <c r="P86" s="7">
        <f t="shared" si="12"/>
        <v>4</v>
      </c>
      <c r="Q86" s="15">
        <f t="shared" si="15"/>
        <v>0</v>
      </c>
      <c r="R86" s="15">
        <f t="shared" si="16"/>
        <v>13</v>
      </c>
      <c r="S86" s="15" t="str">
        <f t="shared" si="13"/>
        <v xml:space="preserve"> </v>
      </c>
      <c r="T86" s="22" t="s">
        <v>112</v>
      </c>
      <c r="U86" s="14">
        <f t="shared" si="14"/>
        <v>46106</v>
      </c>
      <c r="V86" s="14"/>
      <c r="W86" s="14"/>
    </row>
    <row r="87" spans="1:23" x14ac:dyDescent="0.15">
      <c r="A87" s="8">
        <v>2085</v>
      </c>
      <c r="B87" s="8">
        <v>1</v>
      </c>
      <c r="C87" s="8">
        <v>1</v>
      </c>
      <c r="D87" s="9">
        <f t="shared" si="10"/>
        <v>67573</v>
      </c>
      <c r="E87" s="10"/>
      <c r="F87" s="10"/>
      <c r="M87" s="6">
        <v>3</v>
      </c>
      <c r="N87" s="6">
        <v>26</v>
      </c>
      <c r="O87" s="14">
        <f t="shared" si="11"/>
        <v>46107</v>
      </c>
      <c r="P87" s="7">
        <f t="shared" si="12"/>
        <v>5</v>
      </c>
      <c r="Q87" s="15">
        <f t="shared" si="15"/>
        <v>0</v>
      </c>
      <c r="R87" s="15">
        <f t="shared" si="16"/>
        <v>13</v>
      </c>
      <c r="S87" s="15" t="str">
        <f t="shared" si="13"/>
        <v xml:space="preserve"> </v>
      </c>
      <c r="T87" s="22" t="s">
        <v>113</v>
      </c>
      <c r="U87" s="14">
        <f t="shared" si="14"/>
        <v>46107</v>
      </c>
      <c r="V87" s="14"/>
      <c r="W87" s="14"/>
    </row>
    <row r="88" spans="1:23" x14ac:dyDescent="0.15">
      <c r="A88" s="8">
        <v>2086</v>
      </c>
      <c r="B88" s="8">
        <v>1</v>
      </c>
      <c r="C88" s="8">
        <v>1</v>
      </c>
      <c r="D88" s="9">
        <f t="shared" si="10"/>
        <v>67938</v>
      </c>
      <c r="E88" s="10"/>
      <c r="F88" s="10"/>
      <c r="M88" s="6">
        <v>3</v>
      </c>
      <c r="N88" s="6">
        <v>27</v>
      </c>
      <c r="O88" s="14">
        <f t="shared" si="11"/>
        <v>46108</v>
      </c>
      <c r="P88" s="7">
        <f t="shared" si="12"/>
        <v>6</v>
      </c>
      <c r="Q88" s="15">
        <f t="shared" si="15"/>
        <v>0</v>
      </c>
      <c r="R88" s="15">
        <f t="shared" si="16"/>
        <v>13</v>
      </c>
      <c r="S88" s="15" t="str">
        <f t="shared" si="13"/>
        <v xml:space="preserve"> </v>
      </c>
      <c r="T88" s="22" t="s">
        <v>114</v>
      </c>
      <c r="U88" s="14">
        <f t="shared" si="14"/>
        <v>46108</v>
      </c>
      <c r="V88" s="14"/>
      <c r="W88" s="14"/>
    </row>
    <row r="89" spans="1:23" x14ac:dyDescent="0.15">
      <c r="A89" s="8">
        <v>2087</v>
      </c>
      <c r="B89" s="8">
        <v>1</v>
      </c>
      <c r="C89" s="8">
        <v>1</v>
      </c>
      <c r="D89" s="9">
        <f t="shared" si="10"/>
        <v>68303</v>
      </c>
      <c r="E89" s="10"/>
      <c r="F89" s="10"/>
      <c r="M89" s="6">
        <v>3</v>
      </c>
      <c r="N89" s="6">
        <v>28</v>
      </c>
      <c r="O89" s="14">
        <f t="shared" si="11"/>
        <v>46109</v>
      </c>
      <c r="P89" s="7">
        <f t="shared" si="12"/>
        <v>7</v>
      </c>
      <c r="Q89" s="15">
        <f t="shared" si="15"/>
        <v>0</v>
      </c>
      <c r="R89" s="15">
        <f t="shared" si="16"/>
        <v>13</v>
      </c>
      <c r="S89" s="15" t="str">
        <f t="shared" si="13"/>
        <v xml:space="preserve"> </v>
      </c>
      <c r="T89" s="22" t="s">
        <v>115</v>
      </c>
      <c r="U89" s="14">
        <f t="shared" si="14"/>
        <v>46109</v>
      </c>
      <c r="V89" s="14"/>
      <c r="W89" s="14"/>
    </row>
    <row r="90" spans="1:23" x14ac:dyDescent="0.15">
      <c r="A90" s="8">
        <v>2088</v>
      </c>
      <c r="B90" s="8">
        <v>1</v>
      </c>
      <c r="C90" s="8">
        <v>1</v>
      </c>
      <c r="D90" s="9">
        <f t="shared" si="10"/>
        <v>68668</v>
      </c>
      <c r="E90" s="10"/>
      <c r="F90" s="10"/>
      <c r="M90" s="6">
        <v>3</v>
      </c>
      <c r="N90" s="6">
        <v>29</v>
      </c>
      <c r="O90" s="14">
        <f t="shared" si="11"/>
        <v>46110</v>
      </c>
      <c r="P90" s="7">
        <f t="shared" si="12"/>
        <v>1</v>
      </c>
      <c r="Q90" s="15">
        <f t="shared" si="15"/>
        <v>0</v>
      </c>
      <c r="R90" s="15">
        <f t="shared" si="16"/>
        <v>13</v>
      </c>
      <c r="S90" s="15" t="str">
        <f t="shared" si="13"/>
        <v xml:space="preserve"> </v>
      </c>
      <c r="T90" s="22" t="s">
        <v>116</v>
      </c>
      <c r="U90" s="14">
        <f t="shared" si="14"/>
        <v>46110</v>
      </c>
      <c r="V90" s="14"/>
      <c r="W90" s="14"/>
    </row>
    <row r="91" spans="1:23" x14ac:dyDescent="0.15">
      <c r="A91" s="8">
        <v>2089</v>
      </c>
      <c r="B91" s="8">
        <v>1</v>
      </c>
      <c r="C91" s="8">
        <v>1</v>
      </c>
      <c r="D91" s="9">
        <f t="shared" si="10"/>
        <v>69034</v>
      </c>
      <c r="E91" s="10"/>
      <c r="F91" s="10"/>
      <c r="M91" s="6">
        <v>3</v>
      </c>
      <c r="N91" s="6">
        <v>30</v>
      </c>
      <c r="O91" s="14">
        <f t="shared" si="11"/>
        <v>46111</v>
      </c>
      <c r="P91" s="7">
        <f t="shared" si="12"/>
        <v>2</v>
      </c>
      <c r="Q91" s="15">
        <f t="shared" si="15"/>
        <v>1</v>
      </c>
      <c r="R91" s="15">
        <f t="shared" si="16"/>
        <v>14</v>
      </c>
      <c r="S91" s="15">
        <f t="shared" si="13"/>
        <v>14</v>
      </c>
      <c r="T91" s="22" t="s">
        <v>117</v>
      </c>
      <c r="U91" s="14">
        <f t="shared" si="14"/>
        <v>46111</v>
      </c>
      <c r="V91" s="14"/>
      <c r="W91" s="14"/>
    </row>
    <row r="92" spans="1:23" x14ac:dyDescent="0.15">
      <c r="A92" s="8">
        <v>2090</v>
      </c>
      <c r="B92" s="8">
        <v>1</v>
      </c>
      <c r="C92" s="8">
        <v>1</v>
      </c>
      <c r="D92" s="9">
        <f t="shared" si="10"/>
        <v>69399</v>
      </c>
      <c r="E92" s="10"/>
      <c r="F92" s="10"/>
      <c r="M92" s="6">
        <v>3</v>
      </c>
      <c r="N92" s="6">
        <v>31</v>
      </c>
      <c r="O92" s="14">
        <f t="shared" si="11"/>
        <v>46112</v>
      </c>
      <c r="P92" s="7">
        <f t="shared" si="12"/>
        <v>3</v>
      </c>
      <c r="Q92" s="15">
        <f t="shared" si="15"/>
        <v>0</v>
      </c>
      <c r="R92" s="15">
        <f t="shared" si="16"/>
        <v>14</v>
      </c>
      <c r="S92" s="15" t="str">
        <f t="shared" si="13"/>
        <v xml:space="preserve"> </v>
      </c>
      <c r="T92" s="22" t="s">
        <v>118</v>
      </c>
      <c r="U92" s="14">
        <f t="shared" si="14"/>
        <v>46112</v>
      </c>
      <c r="V92" s="14"/>
      <c r="W92" s="14"/>
    </row>
    <row r="93" spans="1:23" x14ac:dyDescent="0.15">
      <c r="A93" s="8">
        <v>2091</v>
      </c>
      <c r="B93" s="8">
        <v>1</v>
      </c>
      <c r="C93" s="8">
        <v>1</v>
      </c>
      <c r="D93" s="9">
        <f t="shared" si="10"/>
        <v>69764</v>
      </c>
      <c r="E93" s="10"/>
      <c r="F93" s="10"/>
      <c r="M93" s="6">
        <v>4</v>
      </c>
      <c r="N93" s="6">
        <v>1</v>
      </c>
      <c r="O93" s="14">
        <f t="shared" si="11"/>
        <v>46113</v>
      </c>
      <c r="P93" s="7">
        <f t="shared" si="12"/>
        <v>4</v>
      </c>
      <c r="Q93" s="15">
        <f t="shared" si="15"/>
        <v>0</v>
      </c>
      <c r="R93" s="15">
        <f t="shared" si="16"/>
        <v>14</v>
      </c>
      <c r="S93" s="15" t="str">
        <f t="shared" si="13"/>
        <v xml:space="preserve"> </v>
      </c>
      <c r="T93" s="22" t="s">
        <v>119</v>
      </c>
      <c r="U93" s="14">
        <f t="shared" si="14"/>
        <v>46113</v>
      </c>
      <c r="V93" s="14"/>
      <c r="W93" s="14"/>
    </row>
    <row r="94" spans="1:23" x14ac:dyDescent="0.15">
      <c r="A94" s="8">
        <v>2092</v>
      </c>
      <c r="B94" s="8">
        <v>1</v>
      </c>
      <c r="C94" s="8">
        <v>1</v>
      </c>
      <c r="D94" s="9">
        <f t="shared" si="10"/>
        <v>70129</v>
      </c>
      <c r="E94" s="10"/>
      <c r="F94" s="10"/>
      <c r="M94" s="6">
        <v>4</v>
      </c>
      <c r="N94" s="6">
        <v>2</v>
      </c>
      <c r="O94" s="14">
        <f t="shared" si="11"/>
        <v>46114</v>
      </c>
      <c r="P94" s="7">
        <f t="shared" si="12"/>
        <v>5</v>
      </c>
      <c r="Q94" s="15">
        <f t="shared" si="15"/>
        <v>0</v>
      </c>
      <c r="R94" s="15">
        <f t="shared" si="16"/>
        <v>14</v>
      </c>
      <c r="S94" s="15" t="str">
        <f t="shared" si="13"/>
        <v xml:space="preserve"> </v>
      </c>
      <c r="T94" s="22" t="s">
        <v>120</v>
      </c>
      <c r="U94" s="14">
        <f t="shared" si="14"/>
        <v>46114</v>
      </c>
      <c r="V94" s="14"/>
      <c r="W94" s="14"/>
    </row>
    <row r="95" spans="1:23" x14ac:dyDescent="0.15">
      <c r="A95" s="8">
        <v>2093</v>
      </c>
      <c r="B95" s="8">
        <v>1</v>
      </c>
      <c r="C95" s="8">
        <v>1</v>
      </c>
      <c r="D95" s="9">
        <f t="shared" si="10"/>
        <v>70495</v>
      </c>
      <c r="E95" s="10"/>
      <c r="F95" s="10"/>
      <c r="M95" s="6">
        <v>4</v>
      </c>
      <c r="N95" s="6">
        <v>3</v>
      </c>
      <c r="O95" s="14">
        <f t="shared" si="11"/>
        <v>46115</v>
      </c>
      <c r="P95" s="7">
        <f t="shared" si="12"/>
        <v>6</v>
      </c>
      <c r="Q95" s="15">
        <f t="shared" si="15"/>
        <v>0</v>
      </c>
      <c r="R95" s="15">
        <f t="shared" si="16"/>
        <v>14</v>
      </c>
      <c r="S95" s="15" t="str">
        <f t="shared" si="13"/>
        <v xml:space="preserve"> </v>
      </c>
      <c r="T95" s="22" t="s">
        <v>121</v>
      </c>
      <c r="U95" s="14">
        <f t="shared" si="14"/>
        <v>46115</v>
      </c>
      <c r="V95" s="14"/>
      <c r="W95" s="14"/>
    </row>
    <row r="96" spans="1:23" x14ac:dyDescent="0.15">
      <c r="A96" s="8">
        <v>2094</v>
      </c>
      <c r="B96" s="8">
        <v>1</v>
      </c>
      <c r="C96" s="8">
        <v>1</v>
      </c>
      <c r="D96" s="9">
        <f t="shared" si="10"/>
        <v>70860</v>
      </c>
      <c r="E96" s="10"/>
      <c r="F96" s="10"/>
      <c r="M96" s="6">
        <v>4</v>
      </c>
      <c r="N96" s="6">
        <v>4</v>
      </c>
      <c r="O96" s="14">
        <f t="shared" si="11"/>
        <v>46116</v>
      </c>
      <c r="P96" s="7">
        <f t="shared" si="12"/>
        <v>7</v>
      </c>
      <c r="Q96" s="15">
        <f t="shared" si="15"/>
        <v>0</v>
      </c>
      <c r="R96" s="15">
        <f t="shared" si="16"/>
        <v>14</v>
      </c>
      <c r="S96" s="15" t="str">
        <f t="shared" si="13"/>
        <v xml:space="preserve"> </v>
      </c>
      <c r="T96" s="22" t="s">
        <v>122</v>
      </c>
      <c r="U96" s="14">
        <f t="shared" si="14"/>
        <v>46116</v>
      </c>
      <c r="V96" s="14"/>
      <c r="W96" s="14"/>
    </row>
    <row r="97" spans="1:23" x14ac:dyDescent="0.15">
      <c r="A97" s="8">
        <v>2095</v>
      </c>
      <c r="B97" s="8">
        <v>1</v>
      </c>
      <c r="C97" s="8">
        <v>1</v>
      </c>
      <c r="D97" s="9">
        <f t="shared" si="10"/>
        <v>71225</v>
      </c>
      <c r="E97" s="10"/>
      <c r="F97" s="10"/>
      <c r="M97" s="6">
        <v>4</v>
      </c>
      <c r="N97" s="6">
        <v>5</v>
      </c>
      <c r="O97" s="14">
        <f t="shared" si="11"/>
        <v>46117</v>
      </c>
      <c r="P97" s="7">
        <f t="shared" si="12"/>
        <v>1</v>
      </c>
      <c r="Q97" s="15">
        <f t="shared" si="15"/>
        <v>0</v>
      </c>
      <c r="R97" s="15">
        <f t="shared" si="16"/>
        <v>14</v>
      </c>
      <c r="S97" s="15" t="str">
        <f t="shared" si="13"/>
        <v xml:space="preserve"> </v>
      </c>
      <c r="T97" s="22" t="s">
        <v>123</v>
      </c>
      <c r="U97" s="14">
        <f t="shared" si="14"/>
        <v>46117</v>
      </c>
      <c r="V97" s="14"/>
      <c r="W97" s="14"/>
    </row>
    <row r="98" spans="1:23" x14ac:dyDescent="0.15">
      <c r="A98" s="8">
        <v>2096</v>
      </c>
      <c r="B98" s="8">
        <v>1</v>
      </c>
      <c r="C98" s="8">
        <v>1</v>
      </c>
      <c r="D98" s="9">
        <f t="shared" si="10"/>
        <v>71590</v>
      </c>
      <c r="E98" s="10"/>
      <c r="F98" s="10"/>
      <c r="M98" s="6">
        <v>4</v>
      </c>
      <c r="N98" s="6">
        <v>6</v>
      </c>
      <c r="O98" s="14">
        <f t="shared" si="11"/>
        <v>46118</v>
      </c>
      <c r="P98" s="7">
        <f t="shared" si="12"/>
        <v>2</v>
      </c>
      <c r="Q98" s="15">
        <f t="shared" si="15"/>
        <v>1</v>
      </c>
      <c r="R98" s="15">
        <f t="shared" si="16"/>
        <v>15</v>
      </c>
      <c r="S98" s="15">
        <f t="shared" si="13"/>
        <v>15</v>
      </c>
      <c r="T98" s="22" t="s">
        <v>124</v>
      </c>
      <c r="U98" s="14">
        <f t="shared" si="14"/>
        <v>46118</v>
      </c>
      <c r="V98" s="14"/>
      <c r="W98" s="14"/>
    </row>
    <row r="99" spans="1:23" x14ac:dyDescent="0.15">
      <c r="A99" s="8">
        <v>2097</v>
      </c>
      <c r="B99" s="8">
        <v>1</v>
      </c>
      <c r="C99" s="8">
        <v>1</v>
      </c>
      <c r="D99" s="9">
        <f t="shared" si="10"/>
        <v>71956</v>
      </c>
      <c r="E99" s="10"/>
      <c r="F99" s="10"/>
      <c r="M99" s="6">
        <v>4</v>
      </c>
      <c r="N99" s="6">
        <v>7</v>
      </c>
      <c r="O99" s="14">
        <f t="shared" si="11"/>
        <v>46119</v>
      </c>
      <c r="P99" s="7">
        <f t="shared" si="12"/>
        <v>3</v>
      </c>
      <c r="Q99" s="15">
        <f t="shared" si="15"/>
        <v>0</v>
      </c>
      <c r="R99" s="15">
        <f t="shared" si="16"/>
        <v>15</v>
      </c>
      <c r="S99" s="15" t="str">
        <f t="shared" si="13"/>
        <v xml:space="preserve"> </v>
      </c>
      <c r="T99" s="22" t="s">
        <v>125</v>
      </c>
      <c r="U99" s="14">
        <f t="shared" si="14"/>
        <v>46119</v>
      </c>
      <c r="V99" s="14"/>
      <c r="W99" s="14"/>
    </row>
    <row r="100" spans="1:23" x14ac:dyDescent="0.15">
      <c r="A100" s="8">
        <v>2098</v>
      </c>
      <c r="B100" s="8">
        <v>1</v>
      </c>
      <c r="C100" s="8">
        <v>1</v>
      </c>
      <c r="D100" s="9">
        <f t="shared" si="10"/>
        <v>72321</v>
      </c>
      <c r="E100" s="10"/>
      <c r="F100" s="10"/>
      <c r="M100" s="6">
        <v>4</v>
      </c>
      <c r="N100" s="6">
        <v>8</v>
      </c>
      <c r="O100" s="14">
        <f t="shared" si="11"/>
        <v>46120</v>
      </c>
      <c r="P100" s="7">
        <f t="shared" si="12"/>
        <v>4</v>
      </c>
      <c r="Q100" s="15">
        <f t="shared" si="15"/>
        <v>0</v>
      </c>
      <c r="R100" s="15">
        <f t="shared" si="16"/>
        <v>15</v>
      </c>
      <c r="S100" s="15" t="str">
        <f t="shared" si="13"/>
        <v xml:space="preserve"> </v>
      </c>
      <c r="T100" s="22" t="s">
        <v>126</v>
      </c>
      <c r="U100" s="14">
        <f t="shared" si="14"/>
        <v>46120</v>
      </c>
      <c r="V100" s="14"/>
      <c r="W100" s="14"/>
    </row>
    <row r="101" spans="1:23" x14ac:dyDescent="0.15">
      <c r="A101" s="8">
        <v>2099</v>
      </c>
      <c r="B101" s="8">
        <v>1</v>
      </c>
      <c r="C101" s="8">
        <v>1</v>
      </c>
      <c r="D101" s="9">
        <f t="shared" si="10"/>
        <v>72686</v>
      </c>
      <c r="E101" s="10"/>
      <c r="F101" s="10"/>
      <c r="M101" s="6">
        <v>4</v>
      </c>
      <c r="N101" s="6">
        <v>9</v>
      </c>
      <c r="O101" s="14">
        <f t="shared" si="11"/>
        <v>46121</v>
      </c>
      <c r="P101" s="7">
        <f t="shared" si="12"/>
        <v>5</v>
      </c>
      <c r="Q101" s="15">
        <f t="shared" si="15"/>
        <v>0</v>
      </c>
      <c r="R101" s="15">
        <f t="shared" si="16"/>
        <v>15</v>
      </c>
      <c r="S101" s="15" t="str">
        <f t="shared" si="13"/>
        <v xml:space="preserve"> </v>
      </c>
      <c r="T101" s="22" t="s">
        <v>127</v>
      </c>
      <c r="U101" s="14">
        <f t="shared" si="14"/>
        <v>46121</v>
      </c>
      <c r="V101" s="14"/>
      <c r="W101" s="14"/>
    </row>
    <row r="102" spans="1:23" x14ac:dyDescent="0.15">
      <c r="A102" s="8">
        <v>2100</v>
      </c>
      <c r="B102" s="8">
        <v>1</v>
      </c>
      <c r="C102" s="8">
        <v>1</v>
      </c>
      <c r="D102" s="9">
        <f t="shared" si="10"/>
        <v>73051</v>
      </c>
      <c r="E102" s="10"/>
      <c r="F102" s="10"/>
      <c r="M102" s="6">
        <v>4</v>
      </c>
      <c r="N102" s="6">
        <v>10</v>
      </c>
      <c r="O102" s="14">
        <f t="shared" si="11"/>
        <v>46122</v>
      </c>
      <c r="P102" s="7">
        <f t="shared" si="12"/>
        <v>6</v>
      </c>
      <c r="Q102" s="15">
        <f t="shared" si="15"/>
        <v>0</v>
      </c>
      <c r="R102" s="15">
        <f t="shared" si="16"/>
        <v>15</v>
      </c>
      <c r="S102" s="15" t="str">
        <f t="shared" si="13"/>
        <v xml:space="preserve"> </v>
      </c>
      <c r="T102" s="22" t="s">
        <v>128</v>
      </c>
      <c r="U102" s="14">
        <f t="shared" si="14"/>
        <v>46122</v>
      </c>
      <c r="V102" s="14"/>
      <c r="W102" s="14"/>
    </row>
    <row r="103" spans="1:23" x14ac:dyDescent="0.15">
      <c r="M103" s="6">
        <v>4</v>
      </c>
      <c r="N103" s="6">
        <v>11</v>
      </c>
      <c r="O103" s="14">
        <f t="shared" si="11"/>
        <v>46123</v>
      </c>
      <c r="P103" s="7">
        <f t="shared" si="12"/>
        <v>7</v>
      </c>
      <c r="Q103" s="15">
        <f t="shared" si="15"/>
        <v>0</v>
      </c>
      <c r="R103" s="15">
        <f t="shared" si="16"/>
        <v>15</v>
      </c>
      <c r="S103" s="15" t="str">
        <f t="shared" si="13"/>
        <v xml:space="preserve"> </v>
      </c>
      <c r="T103" s="22" t="s">
        <v>129</v>
      </c>
      <c r="U103" s="14">
        <f t="shared" si="14"/>
        <v>46123</v>
      </c>
      <c r="V103" s="14"/>
      <c r="W103" s="14"/>
    </row>
    <row r="104" spans="1:23" x14ac:dyDescent="0.15">
      <c r="M104" s="6">
        <v>4</v>
      </c>
      <c r="N104" s="6">
        <v>12</v>
      </c>
      <c r="O104" s="14">
        <f t="shared" si="11"/>
        <v>46124</v>
      </c>
      <c r="P104" s="7">
        <f t="shared" si="12"/>
        <v>1</v>
      </c>
      <c r="Q104" s="15">
        <f t="shared" si="15"/>
        <v>0</v>
      </c>
      <c r="R104" s="15">
        <f t="shared" si="16"/>
        <v>15</v>
      </c>
      <c r="S104" s="15" t="str">
        <f t="shared" si="13"/>
        <v xml:space="preserve"> </v>
      </c>
      <c r="T104" s="22" t="s">
        <v>130</v>
      </c>
      <c r="U104" s="14">
        <f t="shared" si="14"/>
        <v>46124</v>
      </c>
      <c r="V104" s="14"/>
      <c r="W104" s="14"/>
    </row>
    <row r="105" spans="1:23" x14ac:dyDescent="0.15">
      <c r="M105" s="6">
        <v>4</v>
      </c>
      <c r="N105" s="6">
        <v>13</v>
      </c>
      <c r="O105" s="14">
        <f t="shared" si="11"/>
        <v>46125</v>
      </c>
      <c r="P105" s="7">
        <f t="shared" si="12"/>
        <v>2</v>
      </c>
      <c r="Q105" s="15">
        <f t="shared" si="15"/>
        <v>1</v>
      </c>
      <c r="R105" s="15">
        <f t="shared" si="16"/>
        <v>16</v>
      </c>
      <c r="S105" s="15">
        <f t="shared" si="13"/>
        <v>16</v>
      </c>
      <c r="T105" s="22" t="s">
        <v>131</v>
      </c>
      <c r="U105" s="14">
        <f t="shared" si="14"/>
        <v>46125</v>
      </c>
      <c r="V105" s="14"/>
      <c r="W105" s="14"/>
    </row>
    <row r="106" spans="1:23" x14ac:dyDescent="0.15">
      <c r="M106" s="6">
        <v>4</v>
      </c>
      <c r="N106" s="6">
        <v>14</v>
      </c>
      <c r="O106" s="14">
        <f t="shared" si="11"/>
        <v>46126</v>
      </c>
      <c r="P106" s="7">
        <f t="shared" si="12"/>
        <v>3</v>
      </c>
      <c r="Q106" s="15">
        <f t="shared" si="15"/>
        <v>0</v>
      </c>
      <c r="R106" s="15">
        <f t="shared" si="16"/>
        <v>16</v>
      </c>
      <c r="S106" s="15" t="str">
        <f t="shared" si="13"/>
        <v xml:space="preserve"> </v>
      </c>
      <c r="T106" s="22" t="s">
        <v>132</v>
      </c>
      <c r="U106" s="14">
        <f t="shared" si="14"/>
        <v>46126</v>
      </c>
      <c r="V106" s="14"/>
      <c r="W106" s="14"/>
    </row>
    <row r="107" spans="1:23" x14ac:dyDescent="0.15">
      <c r="M107" s="6">
        <v>4</v>
      </c>
      <c r="N107" s="6">
        <v>15</v>
      </c>
      <c r="O107" s="14">
        <f t="shared" si="11"/>
        <v>46127</v>
      </c>
      <c r="P107" s="7">
        <f t="shared" si="12"/>
        <v>4</v>
      </c>
      <c r="Q107" s="15">
        <f t="shared" si="15"/>
        <v>0</v>
      </c>
      <c r="R107" s="15">
        <f t="shared" si="16"/>
        <v>16</v>
      </c>
      <c r="S107" s="15" t="str">
        <f t="shared" si="13"/>
        <v xml:space="preserve"> </v>
      </c>
      <c r="T107" s="22" t="s">
        <v>133</v>
      </c>
      <c r="U107" s="14">
        <f t="shared" si="14"/>
        <v>46127</v>
      </c>
      <c r="V107" s="14"/>
      <c r="W107" s="14"/>
    </row>
    <row r="108" spans="1:23" x14ac:dyDescent="0.15">
      <c r="M108" s="6">
        <v>4</v>
      </c>
      <c r="N108" s="6">
        <v>16</v>
      </c>
      <c r="O108" s="14">
        <f t="shared" si="11"/>
        <v>46128</v>
      </c>
      <c r="P108" s="7">
        <f t="shared" si="12"/>
        <v>5</v>
      </c>
      <c r="Q108" s="15">
        <f t="shared" si="15"/>
        <v>0</v>
      </c>
      <c r="R108" s="15">
        <f t="shared" si="16"/>
        <v>16</v>
      </c>
      <c r="S108" s="15" t="str">
        <f t="shared" si="13"/>
        <v xml:space="preserve"> </v>
      </c>
      <c r="T108" s="22" t="s">
        <v>134</v>
      </c>
      <c r="U108" s="14">
        <f t="shared" si="14"/>
        <v>46128</v>
      </c>
      <c r="V108" s="14"/>
      <c r="W108" s="14"/>
    </row>
    <row r="109" spans="1:23" x14ac:dyDescent="0.15">
      <c r="M109" s="6">
        <v>4</v>
      </c>
      <c r="N109" s="6">
        <v>17</v>
      </c>
      <c r="O109" s="14">
        <f t="shared" si="11"/>
        <v>46129</v>
      </c>
      <c r="P109" s="7">
        <f t="shared" si="12"/>
        <v>6</v>
      </c>
      <c r="Q109" s="15">
        <f t="shared" si="15"/>
        <v>0</v>
      </c>
      <c r="R109" s="15">
        <f t="shared" si="16"/>
        <v>16</v>
      </c>
      <c r="S109" s="15" t="str">
        <f t="shared" si="13"/>
        <v xml:space="preserve"> </v>
      </c>
      <c r="T109" s="22" t="s">
        <v>135</v>
      </c>
      <c r="U109" s="14">
        <f t="shared" si="14"/>
        <v>46129</v>
      </c>
      <c r="V109" s="14"/>
      <c r="W109" s="14"/>
    </row>
    <row r="110" spans="1:23" x14ac:dyDescent="0.15">
      <c r="M110" s="6">
        <v>4</v>
      </c>
      <c r="N110" s="6">
        <v>18</v>
      </c>
      <c r="O110" s="14">
        <f t="shared" si="11"/>
        <v>46130</v>
      </c>
      <c r="P110" s="7">
        <f t="shared" si="12"/>
        <v>7</v>
      </c>
      <c r="Q110" s="15">
        <f t="shared" si="15"/>
        <v>0</v>
      </c>
      <c r="R110" s="15">
        <f t="shared" si="16"/>
        <v>16</v>
      </c>
      <c r="S110" s="15" t="str">
        <f t="shared" si="13"/>
        <v xml:space="preserve"> </v>
      </c>
      <c r="T110" s="22" t="s">
        <v>136</v>
      </c>
      <c r="U110" s="14">
        <f t="shared" si="14"/>
        <v>46130</v>
      </c>
      <c r="V110" s="14"/>
      <c r="W110" s="14"/>
    </row>
    <row r="111" spans="1:23" x14ac:dyDescent="0.15">
      <c r="M111" s="6">
        <v>4</v>
      </c>
      <c r="N111" s="6">
        <v>19</v>
      </c>
      <c r="O111" s="14">
        <f t="shared" si="11"/>
        <v>46131</v>
      </c>
      <c r="P111" s="7">
        <f t="shared" si="12"/>
        <v>1</v>
      </c>
      <c r="Q111" s="15">
        <f t="shared" si="15"/>
        <v>0</v>
      </c>
      <c r="R111" s="15">
        <f t="shared" si="16"/>
        <v>16</v>
      </c>
      <c r="S111" s="15" t="str">
        <f t="shared" si="13"/>
        <v xml:space="preserve"> </v>
      </c>
      <c r="T111" s="22" t="s">
        <v>137</v>
      </c>
      <c r="U111" s="14">
        <f t="shared" si="14"/>
        <v>46131</v>
      </c>
      <c r="V111" s="14"/>
      <c r="W111" s="14"/>
    </row>
    <row r="112" spans="1:23" x14ac:dyDescent="0.15">
      <c r="M112" s="6">
        <v>4</v>
      </c>
      <c r="N112" s="6">
        <v>20</v>
      </c>
      <c r="O112" s="14">
        <f t="shared" si="11"/>
        <v>46132</v>
      </c>
      <c r="P112" s="7">
        <f t="shared" si="12"/>
        <v>2</v>
      </c>
      <c r="Q112" s="15">
        <f t="shared" si="15"/>
        <v>1</v>
      </c>
      <c r="R112" s="15">
        <f t="shared" si="16"/>
        <v>17</v>
      </c>
      <c r="S112" s="15">
        <f t="shared" si="13"/>
        <v>17</v>
      </c>
      <c r="T112" s="22" t="s">
        <v>138</v>
      </c>
      <c r="U112" s="14">
        <f t="shared" si="14"/>
        <v>46132</v>
      </c>
      <c r="V112" s="14"/>
      <c r="W112" s="14"/>
    </row>
    <row r="113" spans="13:23" x14ac:dyDescent="0.15">
      <c r="M113" s="6">
        <v>4</v>
      </c>
      <c r="N113" s="6">
        <v>21</v>
      </c>
      <c r="O113" s="14">
        <f t="shared" si="11"/>
        <v>46133</v>
      </c>
      <c r="P113" s="7">
        <f t="shared" si="12"/>
        <v>3</v>
      </c>
      <c r="Q113" s="15">
        <f t="shared" si="15"/>
        <v>0</v>
      </c>
      <c r="R113" s="15">
        <f t="shared" si="16"/>
        <v>17</v>
      </c>
      <c r="S113" s="15" t="str">
        <f t="shared" si="13"/>
        <v xml:space="preserve"> </v>
      </c>
      <c r="T113" s="22" t="s">
        <v>139</v>
      </c>
      <c r="U113" s="14">
        <f t="shared" si="14"/>
        <v>46133</v>
      </c>
      <c r="V113" s="14"/>
      <c r="W113" s="14"/>
    </row>
    <row r="114" spans="13:23" x14ac:dyDescent="0.15">
      <c r="M114" s="6">
        <v>4</v>
      </c>
      <c r="N114" s="6">
        <v>22</v>
      </c>
      <c r="O114" s="14">
        <f t="shared" si="11"/>
        <v>46134</v>
      </c>
      <c r="P114" s="7">
        <f t="shared" si="12"/>
        <v>4</v>
      </c>
      <c r="Q114" s="15">
        <f t="shared" si="15"/>
        <v>0</v>
      </c>
      <c r="R114" s="15">
        <f t="shared" si="16"/>
        <v>17</v>
      </c>
      <c r="S114" s="15" t="str">
        <f t="shared" si="13"/>
        <v xml:space="preserve"> </v>
      </c>
      <c r="T114" s="22" t="s">
        <v>140</v>
      </c>
      <c r="U114" s="14">
        <f t="shared" si="14"/>
        <v>46134</v>
      </c>
      <c r="V114" s="14"/>
      <c r="W114" s="14"/>
    </row>
    <row r="115" spans="13:23" x14ac:dyDescent="0.15">
      <c r="M115" s="6">
        <v>4</v>
      </c>
      <c r="N115" s="6">
        <v>23</v>
      </c>
      <c r="O115" s="14">
        <f t="shared" si="11"/>
        <v>46135</v>
      </c>
      <c r="P115" s="7">
        <f t="shared" si="12"/>
        <v>5</v>
      </c>
      <c r="Q115" s="15">
        <f t="shared" si="15"/>
        <v>0</v>
      </c>
      <c r="R115" s="15">
        <f t="shared" si="16"/>
        <v>17</v>
      </c>
      <c r="S115" s="15" t="str">
        <f t="shared" si="13"/>
        <v xml:space="preserve"> </v>
      </c>
      <c r="T115" s="22" t="s">
        <v>141</v>
      </c>
      <c r="U115" s="14">
        <f t="shared" si="14"/>
        <v>46135</v>
      </c>
      <c r="V115" s="14"/>
      <c r="W115" s="14"/>
    </row>
    <row r="116" spans="13:23" x14ac:dyDescent="0.15">
      <c r="M116" s="6">
        <v>4</v>
      </c>
      <c r="N116" s="6">
        <v>24</v>
      </c>
      <c r="O116" s="14">
        <f t="shared" si="11"/>
        <v>46136</v>
      </c>
      <c r="P116" s="7">
        <f t="shared" si="12"/>
        <v>6</v>
      </c>
      <c r="Q116" s="15">
        <f t="shared" si="15"/>
        <v>0</v>
      </c>
      <c r="R116" s="15">
        <f t="shared" si="16"/>
        <v>17</v>
      </c>
      <c r="S116" s="15" t="str">
        <f t="shared" si="13"/>
        <v xml:space="preserve"> </v>
      </c>
      <c r="T116" s="22" t="s">
        <v>142</v>
      </c>
      <c r="U116" s="14">
        <f t="shared" si="14"/>
        <v>46136</v>
      </c>
      <c r="V116" s="14"/>
      <c r="W116" s="14"/>
    </row>
    <row r="117" spans="13:23" x14ac:dyDescent="0.15">
      <c r="M117" s="6">
        <v>4</v>
      </c>
      <c r="N117" s="6">
        <v>25</v>
      </c>
      <c r="O117" s="14">
        <f t="shared" si="11"/>
        <v>46137</v>
      </c>
      <c r="P117" s="7">
        <f t="shared" si="12"/>
        <v>7</v>
      </c>
      <c r="Q117" s="15">
        <f t="shared" si="15"/>
        <v>0</v>
      </c>
      <c r="R117" s="15">
        <f t="shared" si="16"/>
        <v>17</v>
      </c>
      <c r="S117" s="15" t="str">
        <f t="shared" si="13"/>
        <v xml:space="preserve"> </v>
      </c>
      <c r="T117" s="22" t="s">
        <v>143</v>
      </c>
      <c r="U117" s="14">
        <f t="shared" si="14"/>
        <v>46137</v>
      </c>
      <c r="V117" s="14"/>
      <c r="W117" s="14"/>
    </row>
    <row r="118" spans="13:23" x14ac:dyDescent="0.15">
      <c r="M118" s="6">
        <v>4</v>
      </c>
      <c r="N118" s="6">
        <v>26</v>
      </c>
      <c r="O118" s="14">
        <f t="shared" si="11"/>
        <v>46138</v>
      </c>
      <c r="P118" s="7">
        <f t="shared" si="12"/>
        <v>1</v>
      </c>
      <c r="Q118" s="15">
        <f t="shared" si="15"/>
        <v>0</v>
      </c>
      <c r="R118" s="15">
        <f t="shared" si="16"/>
        <v>17</v>
      </c>
      <c r="S118" s="15" t="str">
        <f t="shared" si="13"/>
        <v xml:space="preserve"> </v>
      </c>
      <c r="T118" s="22" t="s">
        <v>144</v>
      </c>
      <c r="U118" s="14">
        <f t="shared" si="14"/>
        <v>46138</v>
      </c>
      <c r="V118" s="14"/>
      <c r="W118" s="14"/>
    </row>
    <row r="119" spans="13:23" x14ac:dyDescent="0.15">
      <c r="M119" s="6">
        <v>4</v>
      </c>
      <c r="N119" s="6">
        <v>27</v>
      </c>
      <c r="O119" s="14">
        <f t="shared" si="11"/>
        <v>46139</v>
      </c>
      <c r="P119" s="7">
        <f t="shared" si="12"/>
        <v>2</v>
      </c>
      <c r="Q119" s="15">
        <f t="shared" si="15"/>
        <v>1</v>
      </c>
      <c r="R119" s="15">
        <f t="shared" si="16"/>
        <v>18</v>
      </c>
      <c r="S119" s="15">
        <f t="shared" si="13"/>
        <v>18</v>
      </c>
      <c r="T119" s="22" t="s">
        <v>145</v>
      </c>
      <c r="U119" s="14">
        <f t="shared" si="14"/>
        <v>46139</v>
      </c>
      <c r="V119" s="14"/>
      <c r="W119" s="14"/>
    </row>
    <row r="120" spans="13:23" x14ac:dyDescent="0.15">
      <c r="M120" s="6">
        <v>4</v>
      </c>
      <c r="N120" s="6">
        <v>28</v>
      </c>
      <c r="O120" s="14">
        <f t="shared" si="11"/>
        <v>46140</v>
      </c>
      <c r="P120" s="7">
        <f t="shared" si="12"/>
        <v>3</v>
      </c>
      <c r="Q120" s="15">
        <f t="shared" si="15"/>
        <v>0</v>
      </c>
      <c r="R120" s="15">
        <f t="shared" si="16"/>
        <v>18</v>
      </c>
      <c r="S120" s="15" t="str">
        <f t="shared" si="13"/>
        <v xml:space="preserve"> </v>
      </c>
      <c r="T120" s="22" t="s">
        <v>146</v>
      </c>
      <c r="U120" s="14">
        <f t="shared" si="14"/>
        <v>46140</v>
      </c>
      <c r="V120" s="14"/>
      <c r="W120" s="14"/>
    </row>
    <row r="121" spans="13:23" x14ac:dyDescent="0.15">
      <c r="M121" s="6">
        <v>4</v>
      </c>
      <c r="N121" s="6">
        <v>29</v>
      </c>
      <c r="O121" s="14">
        <f t="shared" si="11"/>
        <v>46141</v>
      </c>
      <c r="P121" s="7">
        <f t="shared" si="12"/>
        <v>4</v>
      </c>
      <c r="Q121" s="15">
        <f t="shared" si="15"/>
        <v>0</v>
      </c>
      <c r="R121" s="15">
        <f t="shared" si="16"/>
        <v>18</v>
      </c>
      <c r="S121" s="15" t="str">
        <f t="shared" si="13"/>
        <v xml:space="preserve"> </v>
      </c>
      <c r="T121" s="22" t="s">
        <v>147</v>
      </c>
      <c r="U121" s="14">
        <f t="shared" si="14"/>
        <v>46141</v>
      </c>
      <c r="V121" s="14"/>
      <c r="W121" s="14"/>
    </row>
    <row r="122" spans="13:23" x14ac:dyDescent="0.15">
      <c r="M122" s="6">
        <v>4</v>
      </c>
      <c r="N122" s="6">
        <v>30</v>
      </c>
      <c r="O122" s="14">
        <f t="shared" si="11"/>
        <v>46142</v>
      </c>
      <c r="P122" s="7">
        <f t="shared" si="12"/>
        <v>5</v>
      </c>
      <c r="Q122" s="15">
        <f t="shared" si="15"/>
        <v>0</v>
      </c>
      <c r="R122" s="15">
        <f t="shared" si="16"/>
        <v>18</v>
      </c>
      <c r="S122" s="15" t="str">
        <f t="shared" si="13"/>
        <v xml:space="preserve"> </v>
      </c>
      <c r="T122" s="22" t="s">
        <v>148</v>
      </c>
      <c r="U122" s="14">
        <f t="shared" si="14"/>
        <v>46142</v>
      </c>
      <c r="V122" s="14"/>
      <c r="W122" s="14"/>
    </row>
    <row r="123" spans="13:23" x14ac:dyDescent="0.15">
      <c r="M123" s="6">
        <v>5</v>
      </c>
      <c r="N123" s="6">
        <v>1</v>
      </c>
      <c r="O123" s="14">
        <f t="shared" si="11"/>
        <v>46143</v>
      </c>
      <c r="P123" s="7">
        <f t="shared" si="12"/>
        <v>6</v>
      </c>
      <c r="Q123" s="15">
        <f t="shared" si="15"/>
        <v>0</v>
      </c>
      <c r="R123" s="15">
        <f t="shared" si="16"/>
        <v>18</v>
      </c>
      <c r="S123" s="15" t="str">
        <f t="shared" si="13"/>
        <v xml:space="preserve"> </v>
      </c>
      <c r="T123" s="22" t="s">
        <v>149</v>
      </c>
      <c r="U123" s="14">
        <f t="shared" si="14"/>
        <v>46143</v>
      </c>
      <c r="V123" s="14"/>
      <c r="W123" s="14"/>
    </row>
    <row r="124" spans="13:23" x14ac:dyDescent="0.15">
      <c r="M124" s="6">
        <v>5</v>
      </c>
      <c r="N124" s="6">
        <v>2</v>
      </c>
      <c r="O124" s="14">
        <f t="shared" si="11"/>
        <v>46144</v>
      </c>
      <c r="P124" s="7">
        <f t="shared" si="12"/>
        <v>7</v>
      </c>
      <c r="Q124" s="15">
        <f t="shared" si="15"/>
        <v>0</v>
      </c>
      <c r="R124" s="15">
        <f t="shared" si="16"/>
        <v>18</v>
      </c>
      <c r="S124" s="15" t="str">
        <f t="shared" si="13"/>
        <v xml:space="preserve"> </v>
      </c>
      <c r="T124" s="22" t="s">
        <v>150</v>
      </c>
      <c r="U124" s="14">
        <f t="shared" si="14"/>
        <v>46144</v>
      </c>
      <c r="V124" s="14"/>
      <c r="W124" s="14"/>
    </row>
    <row r="125" spans="13:23" x14ac:dyDescent="0.15">
      <c r="M125" s="6">
        <v>5</v>
      </c>
      <c r="N125" s="6">
        <v>3</v>
      </c>
      <c r="O125" s="14">
        <f t="shared" si="11"/>
        <v>46145</v>
      </c>
      <c r="P125" s="7">
        <f t="shared" si="12"/>
        <v>1</v>
      </c>
      <c r="Q125" s="15">
        <f t="shared" si="15"/>
        <v>0</v>
      </c>
      <c r="R125" s="15">
        <f t="shared" si="16"/>
        <v>18</v>
      </c>
      <c r="S125" s="15" t="str">
        <f t="shared" si="13"/>
        <v xml:space="preserve"> </v>
      </c>
      <c r="T125" s="22" t="s">
        <v>151</v>
      </c>
      <c r="U125" s="14">
        <f t="shared" si="14"/>
        <v>46145</v>
      </c>
      <c r="V125" s="14"/>
      <c r="W125" s="14"/>
    </row>
    <row r="126" spans="13:23" x14ac:dyDescent="0.15">
      <c r="M126" s="6">
        <v>5</v>
      </c>
      <c r="N126" s="6">
        <v>4</v>
      </c>
      <c r="O126" s="14">
        <f t="shared" si="11"/>
        <v>46146</v>
      </c>
      <c r="P126" s="7">
        <f t="shared" si="12"/>
        <v>2</v>
      </c>
      <c r="Q126" s="15">
        <f t="shared" si="15"/>
        <v>1</v>
      </c>
      <c r="R126" s="15">
        <f t="shared" si="16"/>
        <v>19</v>
      </c>
      <c r="S126" s="15">
        <f t="shared" si="13"/>
        <v>19</v>
      </c>
      <c r="T126" s="22" t="s">
        <v>152</v>
      </c>
      <c r="U126" s="14">
        <f t="shared" si="14"/>
        <v>46146</v>
      </c>
      <c r="V126" s="14"/>
      <c r="W126" s="14"/>
    </row>
    <row r="127" spans="13:23" x14ac:dyDescent="0.15">
      <c r="M127" s="6">
        <v>5</v>
      </c>
      <c r="N127" s="6">
        <v>5</v>
      </c>
      <c r="O127" s="14">
        <f t="shared" si="11"/>
        <v>46147</v>
      </c>
      <c r="P127" s="7">
        <f t="shared" si="12"/>
        <v>3</v>
      </c>
      <c r="Q127" s="15">
        <f t="shared" si="15"/>
        <v>0</v>
      </c>
      <c r="R127" s="15">
        <f t="shared" si="16"/>
        <v>19</v>
      </c>
      <c r="S127" s="15" t="str">
        <f t="shared" si="13"/>
        <v xml:space="preserve"> </v>
      </c>
      <c r="T127" s="22" t="s">
        <v>153</v>
      </c>
      <c r="U127" s="14">
        <f t="shared" si="14"/>
        <v>46147</v>
      </c>
      <c r="V127" s="14"/>
      <c r="W127" s="14"/>
    </row>
    <row r="128" spans="13:23" x14ac:dyDescent="0.15">
      <c r="M128" s="6">
        <v>5</v>
      </c>
      <c r="N128" s="6">
        <v>6</v>
      </c>
      <c r="O128" s="14">
        <f t="shared" si="11"/>
        <v>46148</v>
      </c>
      <c r="P128" s="7">
        <f t="shared" si="12"/>
        <v>4</v>
      </c>
      <c r="Q128" s="15">
        <f t="shared" si="15"/>
        <v>0</v>
      </c>
      <c r="R128" s="15">
        <f t="shared" si="16"/>
        <v>19</v>
      </c>
      <c r="S128" s="15" t="str">
        <f t="shared" si="13"/>
        <v xml:space="preserve"> </v>
      </c>
      <c r="T128" s="22" t="s">
        <v>154</v>
      </c>
      <c r="U128" s="14">
        <f t="shared" si="14"/>
        <v>46148</v>
      </c>
      <c r="V128" s="14"/>
      <c r="W128" s="14"/>
    </row>
    <row r="129" spans="12:23" x14ac:dyDescent="0.15">
      <c r="M129" s="6">
        <v>5</v>
      </c>
      <c r="N129" s="6">
        <v>7</v>
      </c>
      <c r="O129" s="14">
        <f t="shared" si="11"/>
        <v>46149</v>
      </c>
      <c r="P129" s="7">
        <f t="shared" si="12"/>
        <v>5</v>
      </c>
      <c r="Q129" s="15">
        <f t="shared" si="15"/>
        <v>0</v>
      </c>
      <c r="R129" s="15">
        <f t="shared" si="16"/>
        <v>19</v>
      </c>
      <c r="S129" s="15" t="str">
        <f t="shared" si="13"/>
        <v xml:space="preserve"> </v>
      </c>
      <c r="T129" s="22" t="s">
        <v>155</v>
      </c>
      <c r="U129" s="14">
        <f t="shared" si="14"/>
        <v>46149</v>
      </c>
      <c r="V129" s="14"/>
      <c r="W129" s="14"/>
    </row>
    <row r="130" spans="12:23" x14ac:dyDescent="0.15">
      <c r="L130" s="21" t="str">
        <f t="shared" ref="L130:L137" si="17">IF(P130=1,"Muttertag"," ")</f>
        <v xml:space="preserve"> </v>
      </c>
      <c r="M130" s="6">
        <v>5</v>
      </c>
      <c r="N130" s="6">
        <v>8</v>
      </c>
      <c r="O130" s="14">
        <f t="shared" si="11"/>
        <v>46150</v>
      </c>
      <c r="P130" s="7">
        <f t="shared" si="12"/>
        <v>6</v>
      </c>
      <c r="Q130" s="15">
        <f t="shared" si="15"/>
        <v>0</v>
      </c>
      <c r="R130" s="15">
        <f t="shared" si="16"/>
        <v>19</v>
      </c>
      <c r="S130" s="15" t="str">
        <f t="shared" si="13"/>
        <v xml:space="preserve"> </v>
      </c>
      <c r="T130" s="22" t="s">
        <v>156</v>
      </c>
      <c r="U130" s="14">
        <f t="shared" si="14"/>
        <v>46150</v>
      </c>
      <c r="V130" s="14"/>
      <c r="W130" s="14"/>
    </row>
    <row r="131" spans="12:23" x14ac:dyDescent="0.15">
      <c r="L131" s="21" t="str">
        <f t="shared" si="17"/>
        <v xml:space="preserve"> </v>
      </c>
      <c r="M131" s="6">
        <v>5</v>
      </c>
      <c r="N131" s="6">
        <v>9</v>
      </c>
      <c r="O131" s="14">
        <f t="shared" ref="O131:O194" si="18">DATE($K$1,M131,N131)</f>
        <v>46151</v>
      </c>
      <c r="P131" s="7">
        <f t="shared" ref="P131:P194" si="19">WEEKDAY(O131,1)</f>
        <v>7</v>
      </c>
      <c r="Q131" s="15">
        <f t="shared" si="15"/>
        <v>0</v>
      </c>
      <c r="R131" s="15">
        <f t="shared" si="16"/>
        <v>19</v>
      </c>
      <c r="S131" s="15" t="str">
        <f t="shared" ref="S131:S194" si="20">IF(P131=2,R131," ")</f>
        <v xml:space="preserve"> </v>
      </c>
      <c r="T131" s="22" t="s">
        <v>157</v>
      </c>
      <c r="U131" s="14">
        <f t="shared" ref="U131:U194" si="21">IF($K$1&gt;0,DATE($K$1,M131,N131)," ")</f>
        <v>46151</v>
      </c>
      <c r="V131" s="14"/>
      <c r="W131" s="14"/>
    </row>
    <row r="132" spans="12:23" x14ac:dyDescent="0.15">
      <c r="L132" s="21" t="str">
        <f t="shared" si="17"/>
        <v>Muttertag</v>
      </c>
      <c r="M132" s="6">
        <v>5</v>
      </c>
      <c r="N132" s="6">
        <v>10</v>
      </c>
      <c r="O132" s="14">
        <f t="shared" si="18"/>
        <v>46152</v>
      </c>
      <c r="P132" s="7">
        <f t="shared" si="19"/>
        <v>1</v>
      </c>
      <c r="Q132" s="15">
        <f t="shared" ref="Q132:Q195" si="22">IF(P132=2,1,0)</f>
        <v>0</v>
      </c>
      <c r="R132" s="15">
        <f t="shared" si="16"/>
        <v>19</v>
      </c>
      <c r="S132" s="15" t="str">
        <f t="shared" si="20"/>
        <v xml:space="preserve"> </v>
      </c>
      <c r="T132" s="22" t="s">
        <v>158</v>
      </c>
      <c r="U132" s="14">
        <f t="shared" si="21"/>
        <v>46152</v>
      </c>
      <c r="V132" s="14"/>
      <c r="W132" s="14"/>
    </row>
    <row r="133" spans="12:23" x14ac:dyDescent="0.15">
      <c r="L133" s="21" t="str">
        <f t="shared" si="17"/>
        <v xml:space="preserve"> </v>
      </c>
      <c r="M133" s="6">
        <v>5</v>
      </c>
      <c r="N133" s="6">
        <v>11</v>
      </c>
      <c r="O133" s="14">
        <f t="shared" si="18"/>
        <v>46153</v>
      </c>
      <c r="P133" s="7">
        <f t="shared" si="19"/>
        <v>2</v>
      </c>
      <c r="Q133" s="15">
        <f t="shared" si="22"/>
        <v>1</v>
      </c>
      <c r="R133" s="15">
        <f t="shared" si="16"/>
        <v>20</v>
      </c>
      <c r="S133" s="15">
        <f t="shared" si="20"/>
        <v>20</v>
      </c>
      <c r="T133" s="22" t="s">
        <v>159</v>
      </c>
      <c r="U133" s="14">
        <f t="shared" si="21"/>
        <v>46153</v>
      </c>
      <c r="V133" s="14"/>
      <c r="W133" s="14"/>
    </row>
    <row r="134" spans="12:23" x14ac:dyDescent="0.15">
      <c r="L134" s="21" t="str">
        <f t="shared" si="17"/>
        <v xml:space="preserve"> </v>
      </c>
      <c r="M134" s="6">
        <v>5</v>
      </c>
      <c r="N134" s="6">
        <v>12</v>
      </c>
      <c r="O134" s="14">
        <f t="shared" si="18"/>
        <v>46154</v>
      </c>
      <c r="P134" s="7">
        <f t="shared" si="19"/>
        <v>3</v>
      </c>
      <c r="Q134" s="15">
        <f t="shared" si="22"/>
        <v>0</v>
      </c>
      <c r="R134" s="15">
        <f t="shared" si="16"/>
        <v>20</v>
      </c>
      <c r="S134" s="15" t="str">
        <f t="shared" si="20"/>
        <v xml:space="preserve"> </v>
      </c>
      <c r="T134" s="22" t="s">
        <v>160</v>
      </c>
      <c r="U134" s="14">
        <f t="shared" si="21"/>
        <v>46154</v>
      </c>
      <c r="V134" s="14"/>
      <c r="W134" s="14"/>
    </row>
    <row r="135" spans="12:23" x14ac:dyDescent="0.15">
      <c r="L135" s="21" t="str">
        <f t="shared" si="17"/>
        <v xml:space="preserve"> </v>
      </c>
      <c r="M135" s="6">
        <v>5</v>
      </c>
      <c r="N135" s="6">
        <v>13</v>
      </c>
      <c r="O135" s="14">
        <f t="shared" si="18"/>
        <v>46155</v>
      </c>
      <c r="P135" s="7">
        <f t="shared" si="19"/>
        <v>4</v>
      </c>
      <c r="Q135" s="15">
        <f t="shared" si="22"/>
        <v>0</v>
      </c>
      <c r="R135" s="15">
        <f t="shared" si="16"/>
        <v>20</v>
      </c>
      <c r="S135" s="15" t="str">
        <f t="shared" si="20"/>
        <v xml:space="preserve"> </v>
      </c>
      <c r="T135" s="22" t="s">
        <v>161</v>
      </c>
      <c r="U135" s="14">
        <f t="shared" si="21"/>
        <v>46155</v>
      </c>
      <c r="V135" s="14"/>
      <c r="W135" s="14"/>
    </row>
    <row r="136" spans="12:23" x14ac:dyDescent="0.15">
      <c r="L136" s="21" t="str">
        <f t="shared" si="17"/>
        <v xml:space="preserve"> </v>
      </c>
      <c r="M136" s="6">
        <v>5</v>
      </c>
      <c r="N136" s="6">
        <v>14</v>
      </c>
      <c r="O136" s="14">
        <f t="shared" si="18"/>
        <v>46156</v>
      </c>
      <c r="P136" s="7">
        <f t="shared" si="19"/>
        <v>5</v>
      </c>
      <c r="Q136" s="15">
        <f t="shared" si="22"/>
        <v>0</v>
      </c>
      <c r="R136" s="15">
        <f t="shared" si="16"/>
        <v>20</v>
      </c>
      <c r="S136" s="15" t="str">
        <f t="shared" si="20"/>
        <v xml:space="preserve"> </v>
      </c>
      <c r="T136" s="22" t="s">
        <v>162</v>
      </c>
      <c r="U136" s="14">
        <f t="shared" si="21"/>
        <v>46156</v>
      </c>
      <c r="V136" s="14"/>
      <c r="W136" s="14"/>
    </row>
    <row r="137" spans="12:23" x14ac:dyDescent="0.15">
      <c r="L137" s="21" t="str">
        <f t="shared" si="17"/>
        <v xml:space="preserve"> </v>
      </c>
      <c r="M137" s="6">
        <v>5</v>
      </c>
      <c r="N137" s="6">
        <v>15</v>
      </c>
      <c r="O137" s="14">
        <f t="shared" si="18"/>
        <v>46157</v>
      </c>
      <c r="P137" s="7">
        <f t="shared" si="19"/>
        <v>6</v>
      </c>
      <c r="Q137" s="15">
        <f t="shared" si="22"/>
        <v>0</v>
      </c>
      <c r="R137" s="15">
        <f t="shared" si="16"/>
        <v>20</v>
      </c>
      <c r="S137" s="15" t="str">
        <f t="shared" si="20"/>
        <v xml:space="preserve"> </v>
      </c>
      <c r="T137" s="22" t="s">
        <v>163</v>
      </c>
      <c r="U137" s="14">
        <f t="shared" si="21"/>
        <v>46157</v>
      </c>
      <c r="V137" s="14"/>
      <c r="W137" s="14"/>
    </row>
    <row r="138" spans="12:23" x14ac:dyDescent="0.15">
      <c r="M138" s="6">
        <v>5</v>
      </c>
      <c r="N138" s="6">
        <v>16</v>
      </c>
      <c r="O138" s="14">
        <f t="shared" si="18"/>
        <v>46158</v>
      </c>
      <c r="P138" s="7">
        <f t="shared" si="19"/>
        <v>7</v>
      </c>
      <c r="Q138" s="15">
        <f t="shared" si="22"/>
        <v>0</v>
      </c>
      <c r="R138" s="15">
        <f t="shared" si="16"/>
        <v>20</v>
      </c>
      <c r="S138" s="15" t="str">
        <f t="shared" si="20"/>
        <v xml:space="preserve"> </v>
      </c>
      <c r="T138" s="22" t="s">
        <v>164</v>
      </c>
      <c r="U138" s="14">
        <f t="shared" si="21"/>
        <v>46158</v>
      </c>
      <c r="V138" s="14"/>
      <c r="W138" s="14"/>
    </row>
    <row r="139" spans="12:23" x14ac:dyDescent="0.15">
      <c r="M139" s="6">
        <v>5</v>
      </c>
      <c r="N139" s="6">
        <v>17</v>
      </c>
      <c r="O139" s="14">
        <f t="shared" si="18"/>
        <v>46159</v>
      </c>
      <c r="P139" s="7">
        <f t="shared" si="19"/>
        <v>1</v>
      </c>
      <c r="Q139" s="15">
        <f t="shared" si="22"/>
        <v>0</v>
      </c>
      <c r="R139" s="15">
        <f t="shared" si="16"/>
        <v>20</v>
      </c>
      <c r="S139" s="15" t="str">
        <f t="shared" si="20"/>
        <v xml:space="preserve"> </v>
      </c>
      <c r="T139" s="22" t="s">
        <v>165</v>
      </c>
      <c r="U139" s="14">
        <f t="shared" si="21"/>
        <v>46159</v>
      </c>
      <c r="V139" s="14"/>
      <c r="W139" s="14"/>
    </row>
    <row r="140" spans="12:23" x14ac:dyDescent="0.15">
      <c r="M140" s="6">
        <v>5</v>
      </c>
      <c r="N140" s="6">
        <v>18</v>
      </c>
      <c r="O140" s="14">
        <f t="shared" si="18"/>
        <v>46160</v>
      </c>
      <c r="P140" s="7">
        <f t="shared" si="19"/>
        <v>2</v>
      </c>
      <c r="Q140" s="15">
        <f t="shared" si="22"/>
        <v>1</v>
      </c>
      <c r="R140" s="15">
        <f t="shared" si="16"/>
        <v>21</v>
      </c>
      <c r="S140" s="15">
        <f t="shared" si="20"/>
        <v>21</v>
      </c>
      <c r="T140" s="22" t="s">
        <v>166</v>
      </c>
      <c r="U140" s="14">
        <f t="shared" si="21"/>
        <v>46160</v>
      </c>
      <c r="V140" s="14"/>
      <c r="W140" s="14"/>
    </row>
    <row r="141" spans="12:23" x14ac:dyDescent="0.15">
      <c r="M141" s="6">
        <v>5</v>
      </c>
      <c r="N141" s="6">
        <v>19</v>
      </c>
      <c r="O141" s="14">
        <f t="shared" si="18"/>
        <v>46161</v>
      </c>
      <c r="P141" s="7">
        <f t="shared" si="19"/>
        <v>3</v>
      </c>
      <c r="Q141" s="15">
        <f t="shared" si="22"/>
        <v>0</v>
      </c>
      <c r="R141" s="15">
        <f t="shared" si="16"/>
        <v>21</v>
      </c>
      <c r="S141" s="15" t="str">
        <f t="shared" si="20"/>
        <v xml:space="preserve"> </v>
      </c>
      <c r="T141" s="22" t="s">
        <v>167</v>
      </c>
      <c r="U141" s="14">
        <f t="shared" si="21"/>
        <v>46161</v>
      </c>
      <c r="V141" s="14"/>
      <c r="W141" s="14"/>
    </row>
    <row r="142" spans="12:23" x14ac:dyDescent="0.15">
      <c r="M142" s="6">
        <v>5</v>
      </c>
      <c r="N142" s="6">
        <v>20</v>
      </c>
      <c r="O142" s="14">
        <f t="shared" si="18"/>
        <v>46162</v>
      </c>
      <c r="P142" s="7">
        <f t="shared" si="19"/>
        <v>4</v>
      </c>
      <c r="Q142" s="15">
        <f t="shared" si="22"/>
        <v>0</v>
      </c>
      <c r="R142" s="15">
        <f t="shared" si="16"/>
        <v>21</v>
      </c>
      <c r="S142" s="15" t="str">
        <f t="shared" si="20"/>
        <v xml:space="preserve"> </v>
      </c>
      <c r="T142" s="22" t="s">
        <v>168</v>
      </c>
      <c r="U142" s="14">
        <f t="shared" si="21"/>
        <v>46162</v>
      </c>
      <c r="V142" s="14"/>
      <c r="W142" s="14"/>
    </row>
    <row r="143" spans="12:23" x14ac:dyDescent="0.15">
      <c r="M143" s="6">
        <v>5</v>
      </c>
      <c r="N143" s="6">
        <v>21</v>
      </c>
      <c r="O143" s="14">
        <f t="shared" si="18"/>
        <v>46163</v>
      </c>
      <c r="P143" s="7">
        <f t="shared" si="19"/>
        <v>5</v>
      </c>
      <c r="Q143" s="15">
        <f t="shared" si="22"/>
        <v>0</v>
      </c>
      <c r="R143" s="15">
        <f t="shared" si="16"/>
        <v>21</v>
      </c>
      <c r="S143" s="15" t="str">
        <f t="shared" si="20"/>
        <v xml:space="preserve"> </v>
      </c>
      <c r="T143" s="22" t="s">
        <v>169</v>
      </c>
      <c r="U143" s="14">
        <f t="shared" si="21"/>
        <v>46163</v>
      </c>
      <c r="V143" s="14"/>
      <c r="W143" s="14"/>
    </row>
    <row r="144" spans="12:23" x14ac:dyDescent="0.15">
      <c r="M144" s="6">
        <v>5</v>
      </c>
      <c r="N144" s="6">
        <v>22</v>
      </c>
      <c r="O144" s="14">
        <f t="shared" si="18"/>
        <v>46164</v>
      </c>
      <c r="P144" s="7">
        <f t="shared" si="19"/>
        <v>6</v>
      </c>
      <c r="Q144" s="15">
        <f t="shared" si="22"/>
        <v>0</v>
      </c>
      <c r="R144" s="15">
        <f t="shared" si="16"/>
        <v>21</v>
      </c>
      <c r="S144" s="15" t="str">
        <f t="shared" si="20"/>
        <v xml:space="preserve"> </v>
      </c>
      <c r="T144" s="22" t="s">
        <v>170</v>
      </c>
      <c r="U144" s="14">
        <f t="shared" si="21"/>
        <v>46164</v>
      </c>
      <c r="V144" s="14"/>
      <c r="W144" s="14"/>
    </row>
    <row r="145" spans="13:23" x14ac:dyDescent="0.15">
      <c r="M145" s="6">
        <v>5</v>
      </c>
      <c r="N145" s="6">
        <v>23</v>
      </c>
      <c r="O145" s="14">
        <f t="shared" si="18"/>
        <v>46165</v>
      </c>
      <c r="P145" s="7">
        <f t="shared" si="19"/>
        <v>7</v>
      </c>
      <c r="Q145" s="15">
        <f t="shared" si="22"/>
        <v>0</v>
      </c>
      <c r="R145" s="15">
        <f t="shared" si="16"/>
        <v>21</v>
      </c>
      <c r="S145" s="15" t="str">
        <f t="shared" si="20"/>
        <v xml:space="preserve"> </v>
      </c>
      <c r="T145" s="22" t="s">
        <v>171</v>
      </c>
      <c r="U145" s="14">
        <f t="shared" si="21"/>
        <v>46165</v>
      </c>
      <c r="V145" s="14"/>
      <c r="W145" s="14"/>
    </row>
    <row r="146" spans="13:23" x14ac:dyDescent="0.15">
      <c r="M146" s="6">
        <v>5</v>
      </c>
      <c r="N146" s="6">
        <v>24</v>
      </c>
      <c r="O146" s="14">
        <f t="shared" si="18"/>
        <v>46166</v>
      </c>
      <c r="P146" s="7">
        <f t="shared" si="19"/>
        <v>1</v>
      </c>
      <c r="Q146" s="15">
        <f t="shared" si="22"/>
        <v>0</v>
      </c>
      <c r="R146" s="15">
        <f t="shared" si="16"/>
        <v>21</v>
      </c>
      <c r="S146" s="15" t="str">
        <f t="shared" si="20"/>
        <v xml:space="preserve"> </v>
      </c>
      <c r="T146" s="22" t="s">
        <v>172</v>
      </c>
      <c r="U146" s="14">
        <f t="shared" si="21"/>
        <v>46166</v>
      </c>
      <c r="V146" s="14"/>
      <c r="W146" s="14"/>
    </row>
    <row r="147" spans="13:23" x14ac:dyDescent="0.15">
      <c r="M147" s="6">
        <v>5</v>
      </c>
      <c r="N147" s="6">
        <v>25</v>
      </c>
      <c r="O147" s="14">
        <f t="shared" si="18"/>
        <v>46167</v>
      </c>
      <c r="P147" s="7">
        <f t="shared" si="19"/>
        <v>2</v>
      </c>
      <c r="Q147" s="15">
        <f t="shared" si="22"/>
        <v>1</v>
      </c>
      <c r="R147" s="15">
        <f t="shared" ref="R147:R210" si="23">Q147+R146</f>
        <v>22</v>
      </c>
      <c r="S147" s="15">
        <f t="shared" si="20"/>
        <v>22</v>
      </c>
      <c r="T147" s="22" t="s">
        <v>173</v>
      </c>
      <c r="U147" s="14">
        <f t="shared" si="21"/>
        <v>46167</v>
      </c>
      <c r="V147" s="14"/>
      <c r="W147" s="14"/>
    </row>
    <row r="148" spans="13:23" x14ac:dyDescent="0.15">
      <c r="M148" s="6">
        <v>5</v>
      </c>
      <c r="N148" s="6">
        <v>26</v>
      </c>
      <c r="O148" s="14">
        <f t="shared" si="18"/>
        <v>46168</v>
      </c>
      <c r="P148" s="7">
        <f t="shared" si="19"/>
        <v>3</v>
      </c>
      <c r="Q148" s="15">
        <f t="shared" si="22"/>
        <v>0</v>
      </c>
      <c r="R148" s="15">
        <f t="shared" si="23"/>
        <v>22</v>
      </c>
      <c r="S148" s="15" t="str">
        <f t="shared" si="20"/>
        <v xml:space="preserve"> </v>
      </c>
      <c r="T148" s="22" t="s">
        <v>174</v>
      </c>
      <c r="U148" s="14">
        <f t="shared" si="21"/>
        <v>46168</v>
      </c>
      <c r="V148" s="14"/>
      <c r="W148" s="14"/>
    </row>
    <row r="149" spans="13:23" x14ac:dyDescent="0.15">
      <c r="M149" s="6">
        <v>5</v>
      </c>
      <c r="N149" s="6">
        <v>27</v>
      </c>
      <c r="O149" s="14">
        <f t="shared" si="18"/>
        <v>46169</v>
      </c>
      <c r="P149" s="7">
        <f t="shared" si="19"/>
        <v>4</v>
      </c>
      <c r="Q149" s="15">
        <f t="shared" si="22"/>
        <v>0</v>
      </c>
      <c r="R149" s="15">
        <f t="shared" si="23"/>
        <v>22</v>
      </c>
      <c r="S149" s="15" t="str">
        <f t="shared" si="20"/>
        <v xml:space="preserve"> </v>
      </c>
      <c r="T149" s="22" t="s">
        <v>175</v>
      </c>
      <c r="U149" s="14">
        <f t="shared" si="21"/>
        <v>46169</v>
      </c>
      <c r="V149" s="14"/>
      <c r="W149" s="14"/>
    </row>
    <row r="150" spans="13:23" x14ac:dyDescent="0.15">
      <c r="M150" s="6">
        <v>5</v>
      </c>
      <c r="N150" s="6">
        <v>28</v>
      </c>
      <c r="O150" s="14">
        <f t="shared" si="18"/>
        <v>46170</v>
      </c>
      <c r="P150" s="7">
        <f t="shared" si="19"/>
        <v>5</v>
      </c>
      <c r="Q150" s="15">
        <f t="shared" si="22"/>
        <v>0</v>
      </c>
      <c r="R150" s="15">
        <f t="shared" si="23"/>
        <v>22</v>
      </c>
      <c r="S150" s="15" t="str">
        <f t="shared" si="20"/>
        <v xml:space="preserve"> </v>
      </c>
      <c r="T150" s="22" t="s">
        <v>176</v>
      </c>
      <c r="U150" s="14">
        <f t="shared" si="21"/>
        <v>46170</v>
      </c>
      <c r="V150" s="14"/>
      <c r="W150" s="14"/>
    </row>
    <row r="151" spans="13:23" x14ac:dyDescent="0.15">
      <c r="M151" s="6">
        <v>5</v>
      </c>
      <c r="N151" s="6">
        <v>29</v>
      </c>
      <c r="O151" s="14">
        <f t="shared" si="18"/>
        <v>46171</v>
      </c>
      <c r="P151" s="7">
        <f t="shared" si="19"/>
        <v>6</v>
      </c>
      <c r="Q151" s="15">
        <f t="shared" si="22"/>
        <v>0</v>
      </c>
      <c r="R151" s="15">
        <f t="shared" si="23"/>
        <v>22</v>
      </c>
      <c r="S151" s="15" t="str">
        <f t="shared" si="20"/>
        <v xml:space="preserve"> </v>
      </c>
      <c r="T151" s="22" t="s">
        <v>177</v>
      </c>
      <c r="U151" s="14">
        <f t="shared" si="21"/>
        <v>46171</v>
      </c>
      <c r="V151" s="14"/>
      <c r="W151" s="14"/>
    </row>
    <row r="152" spans="13:23" x14ac:dyDescent="0.15">
      <c r="M152" s="6">
        <v>5</v>
      </c>
      <c r="N152" s="6">
        <v>30</v>
      </c>
      <c r="O152" s="14">
        <f t="shared" si="18"/>
        <v>46172</v>
      </c>
      <c r="P152" s="7">
        <f t="shared" si="19"/>
        <v>7</v>
      </c>
      <c r="Q152" s="15">
        <f t="shared" si="22"/>
        <v>0</v>
      </c>
      <c r="R152" s="15">
        <f t="shared" si="23"/>
        <v>22</v>
      </c>
      <c r="S152" s="15" t="str">
        <f t="shared" si="20"/>
        <v xml:space="preserve"> </v>
      </c>
      <c r="T152" s="22" t="s">
        <v>178</v>
      </c>
      <c r="U152" s="14">
        <f t="shared" si="21"/>
        <v>46172</v>
      </c>
      <c r="V152" s="14"/>
      <c r="W152" s="14"/>
    </row>
    <row r="153" spans="13:23" x14ac:dyDescent="0.15">
      <c r="M153" s="6">
        <v>5</v>
      </c>
      <c r="N153" s="6">
        <v>31</v>
      </c>
      <c r="O153" s="14">
        <f t="shared" si="18"/>
        <v>46173</v>
      </c>
      <c r="P153" s="7">
        <f t="shared" si="19"/>
        <v>1</v>
      </c>
      <c r="Q153" s="15">
        <f t="shared" si="22"/>
        <v>0</v>
      </c>
      <c r="R153" s="15">
        <f t="shared" si="23"/>
        <v>22</v>
      </c>
      <c r="S153" s="15" t="str">
        <f t="shared" si="20"/>
        <v xml:space="preserve"> </v>
      </c>
      <c r="T153" s="22" t="s">
        <v>179</v>
      </c>
      <c r="U153" s="14">
        <f t="shared" si="21"/>
        <v>46173</v>
      </c>
      <c r="V153" s="14"/>
      <c r="W153" s="14"/>
    </row>
    <row r="154" spans="13:23" x14ac:dyDescent="0.15">
      <c r="M154" s="6">
        <v>6</v>
      </c>
      <c r="N154" s="6">
        <v>1</v>
      </c>
      <c r="O154" s="14">
        <f t="shared" si="18"/>
        <v>46174</v>
      </c>
      <c r="P154" s="7">
        <f t="shared" si="19"/>
        <v>2</v>
      </c>
      <c r="Q154" s="15">
        <f t="shared" si="22"/>
        <v>1</v>
      </c>
      <c r="R154" s="15">
        <f t="shared" si="23"/>
        <v>23</v>
      </c>
      <c r="S154" s="15">
        <f t="shared" si="20"/>
        <v>23</v>
      </c>
      <c r="T154" s="22" t="s">
        <v>180</v>
      </c>
      <c r="U154" s="14">
        <f t="shared" si="21"/>
        <v>46174</v>
      </c>
      <c r="V154" s="14"/>
      <c r="W154" s="14"/>
    </row>
    <row r="155" spans="13:23" x14ac:dyDescent="0.15">
      <c r="M155" s="6">
        <v>6</v>
      </c>
      <c r="N155" s="6">
        <v>2</v>
      </c>
      <c r="O155" s="14">
        <f t="shared" si="18"/>
        <v>46175</v>
      </c>
      <c r="P155" s="7">
        <f t="shared" si="19"/>
        <v>3</v>
      </c>
      <c r="Q155" s="15">
        <f t="shared" si="22"/>
        <v>0</v>
      </c>
      <c r="R155" s="15">
        <f t="shared" si="23"/>
        <v>23</v>
      </c>
      <c r="S155" s="15" t="str">
        <f t="shared" si="20"/>
        <v xml:space="preserve"> </v>
      </c>
      <c r="T155" s="22" t="s">
        <v>181</v>
      </c>
      <c r="U155" s="14">
        <f t="shared" si="21"/>
        <v>46175</v>
      </c>
      <c r="V155" s="14"/>
      <c r="W155" s="14"/>
    </row>
    <row r="156" spans="13:23" x14ac:dyDescent="0.15">
      <c r="M156" s="6">
        <v>6</v>
      </c>
      <c r="N156" s="6">
        <v>3</v>
      </c>
      <c r="O156" s="14">
        <f t="shared" si="18"/>
        <v>46176</v>
      </c>
      <c r="P156" s="7">
        <f t="shared" si="19"/>
        <v>4</v>
      </c>
      <c r="Q156" s="15">
        <f t="shared" si="22"/>
        <v>0</v>
      </c>
      <c r="R156" s="15">
        <f t="shared" si="23"/>
        <v>23</v>
      </c>
      <c r="S156" s="15" t="str">
        <f t="shared" si="20"/>
        <v xml:space="preserve"> </v>
      </c>
      <c r="T156" s="22" t="s">
        <v>182</v>
      </c>
      <c r="U156" s="14">
        <f t="shared" si="21"/>
        <v>46176</v>
      </c>
      <c r="V156" s="14"/>
      <c r="W156" s="14"/>
    </row>
    <row r="157" spans="13:23" x14ac:dyDescent="0.15">
      <c r="M157" s="6">
        <v>6</v>
      </c>
      <c r="N157" s="6">
        <v>4</v>
      </c>
      <c r="O157" s="14">
        <f t="shared" si="18"/>
        <v>46177</v>
      </c>
      <c r="P157" s="7">
        <f t="shared" si="19"/>
        <v>5</v>
      </c>
      <c r="Q157" s="15">
        <f t="shared" si="22"/>
        <v>0</v>
      </c>
      <c r="R157" s="15">
        <f t="shared" si="23"/>
        <v>23</v>
      </c>
      <c r="S157" s="15" t="str">
        <f t="shared" si="20"/>
        <v xml:space="preserve"> </v>
      </c>
      <c r="T157" s="22" t="s">
        <v>183</v>
      </c>
      <c r="U157" s="14">
        <f t="shared" si="21"/>
        <v>46177</v>
      </c>
      <c r="V157" s="14"/>
      <c r="W157" s="14"/>
    </row>
    <row r="158" spans="13:23" x14ac:dyDescent="0.15">
      <c r="M158" s="6">
        <v>6</v>
      </c>
      <c r="N158" s="6">
        <v>5</v>
      </c>
      <c r="O158" s="14">
        <f t="shared" si="18"/>
        <v>46178</v>
      </c>
      <c r="P158" s="7">
        <f t="shared" si="19"/>
        <v>6</v>
      </c>
      <c r="Q158" s="15">
        <f t="shared" si="22"/>
        <v>0</v>
      </c>
      <c r="R158" s="15">
        <f t="shared" si="23"/>
        <v>23</v>
      </c>
      <c r="S158" s="15" t="str">
        <f t="shared" si="20"/>
        <v xml:space="preserve"> </v>
      </c>
      <c r="T158" s="22" t="s">
        <v>184</v>
      </c>
      <c r="U158" s="14">
        <f t="shared" si="21"/>
        <v>46178</v>
      </c>
      <c r="V158" s="14"/>
      <c r="W158" s="14"/>
    </row>
    <row r="159" spans="13:23" x14ac:dyDescent="0.15">
      <c r="M159" s="6">
        <v>6</v>
      </c>
      <c r="N159" s="6">
        <v>6</v>
      </c>
      <c r="O159" s="14">
        <f t="shared" si="18"/>
        <v>46179</v>
      </c>
      <c r="P159" s="7">
        <f t="shared" si="19"/>
        <v>7</v>
      </c>
      <c r="Q159" s="15">
        <f t="shared" si="22"/>
        <v>0</v>
      </c>
      <c r="R159" s="15">
        <f t="shared" si="23"/>
        <v>23</v>
      </c>
      <c r="S159" s="15" t="str">
        <f t="shared" si="20"/>
        <v xml:space="preserve"> </v>
      </c>
      <c r="T159" s="22" t="s">
        <v>185</v>
      </c>
      <c r="U159" s="14">
        <f t="shared" si="21"/>
        <v>46179</v>
      </c>
      <c r="V159" s="14"/>
      <c r="W159" s="14"/>
    </row>
    <row r="160" spans="13:23" x14ac:dyDescent="0.15">
      <c r="M160" s="6">
        <v>6</v>
      </c>
      <c r="N160" s="6">
        <v>7</v>
      </c>
      <c r="O160" s="14">
        <f t="shared" si="18"/>
        <v>46180</v>
      </c>
      <c r="P160" s="7">
        <f t="shared" si="19"/>
        <v>1</v>
      </c>
      <c r="Q160" s="15">
        <f t="shared" si="22"/>
        <v>0</v>
      </c>
      <c r="R160" s="15">
        <f t="shared" si="23"/>
        <v>23</v>
      </c>
      <c r="S160" s="15" t="str">
        <f t="shared" si="20"/>
        <v xml:space="preserve"> </v>
      </c>
      <c r="T160" s="22" t="s">
        <v>186</v>
      </c>
      <c r="U160" s="14">
        <f t="shared" si="21"/>
        <v>46180</v>
      </c>
      <c r="V160" s="14"/>
      <c r="W160" s="14"/>
    </row>
    <row r="161" spans="13:23" x14ac:dyDescent="0.15">
      <c r="M161" s="6">
        <v>6</v>
      </c>
      <c r="N161" s="6">
        <v>8</v>
      </c>
      <c r="O161" s="14">
        <f t="shared" si="18"/>
        <v>46181</v>
      </c>
      <c r="P161" s="7">
        <f t="shared" si="19"/>
        <v>2</v>
      </c>
      <c r="Q161" s="15">
        <f t="shared" si="22"/>
        <v>1</v>
      </c>
      <c r="R161" s="15">
        <f t="shared" si="23"/>
        <v>24</v>
      </c>
      <c r="S161" s="15">
        <f t="shared" si="20"/>
        <v>24</v>
      </c>
      <c r="T161" s="22" t="s">
        <v>187</v>
      </c>
      <c r="U161" s="14">
        <f t="shared" si="21"/>
        <v>46181</v>
      </c>
      <c r="V161" s="14"/>
      <c r="W161" s="14"/>
    </row>
    <row r="162" spans="13:23" x14ac:dyDescent="0.15">
      <c r="M162" s="6">
        <v>6</v>
      </c>
      <c r="N162" s="6">
        <v>9</v>
      </c>
      <c r="O162" s="14">
        <f t="shared" si="18"/>
        <v>46182</v>
      </c>
      <c r="P162" s="7">
        <f t="shared" si="19"/>
        <v>3</v>
      </c>
      <c r="Q162" s="15">
        <f t="shared" si="22"/>
        <v>0</v>
      </c>
      <c r="R162" s="15">
        <f t="shared" si="23"/>
        <v>24</v>
      </c>
      <c r="S162" s="15" t="str">
        <f t="shared" si="20"/>
        <v xml:space="preserve"> </v>
      </c>
      <c r="T162" s="22" t="s">
        <v>188</v>
      </c>
      <c r="U162" s="14">
        <f t="shared" si="21"/>
        <v>46182</v>
      </c>
      <c r="V162" s="14"/>
      <c r="W162" s="14"/>
    </row>
    <row r="163" spans="13:23" x14ac:dyDescent="0.15">
      <c r="M163" s="6">
        <v>6</v>
      </c>
      <c r="N163" s="6">
        <v>10</v>
      </c>
      <c r="O163" s="14">
        <f t="shared" si="18"/>
        <v>46183</v>
      </c>
      <c r="P163" s="7">
        <f t="shared" si="19"/>
        <v>4</v>
      </c>
      <c r="Q163" s="15">
        <f t="shared" si="22"/>
        <v>0</v>
      </c>
      <c r="R163" s="15">
        <f t="shared" si="23"/>
        <v>24</v>
      </c>
      <c r="S163" s="15" t="str">
        <f t="shared" si="20"/>
        <v xml:space="preserve"> </v>
      </c>
      <c r="T163" s="22" t="s">
        <v>189</v>
      </c>
      <c r="U163" s="14">
        <f t="shared" si="21"/>
        <v>46183</v>
      </c>
      <c r="V163" s="14"/>
      <c r="W163" s="14"/>
    </row>
    <row r="164" spans="13:23" x14ac:dyDescent="0.15">
      <c r="M164" s="6">
        <v>6</v>
      </c>
      <c r="N164" s="6">
        <v>11</v>
      </c>
      <c r="O164" s="14">
        <f t="shared" si="18"/>
        <v>46184</v>
      </c>
      <c r="P164" s="7">
        <f t="shared" si="19"/>
        <v>5</v>
      </c>
      <c r="Q164" s="15">
        <f t="shared" si="22"/>
        <v>0</v>
      </c>
      <c r="R164" s="15">
        <f t="shared" si="23"/>
        <v>24</v>
      </c>
      <c r="S164" s="15" t="str">
        <f t="shared" si="20"/>
        <v xml:space="preserve"> </v>
      </c>
      <c r="T164" s="22" t="s">
        <v>190</v>
      </c>
      <c r="U164" s="14">
        <f t="shared" si="21"/>
        <v>46184</v>
      </c>
      <c r="V164" s="14"/>
      <c r="W164" s="14"/>
    </row>
    <row r="165" spans="13:23" x14ac:dyDescent="0.15">
      <c r="M165" s="6">
        <v>6</v>
      </c>
      <c r="N165" s="6">
        <v>12</v>
      </c>
      <c r="O165" s="14">
        <f t="shared" si="18"/>
        <v>46185</v>
      </c>
      <c r="P165" s="7">
        <f t="shared" si="19"/>
        <v>6</v>
      </c>
      <c r="Q165" s="15">
        <f t="shared" si="22"/>
        <v>0</v>
      </c>
      <c r="R165" s="15">
        <f t="shared" si="23"/>
        <v>24</v>
      </c>
      <c r="S165" s="15" t="str">
        <f t="shared" si="20"/>
        <v xml:space="preserve"> </v>
      </c>
      <c r="T165" s="22" t="s">
        <v>191</v>
      </c>
      <c r="U165" s="14">
        <f t="shared" si="21"/>
        <v>46185</v>
      </c>
      <c r="V165" s="14"/>
      <c r="W165" s="14"/>
    </row>
    <row r="166" spans="13:23" x14ac:dyDescent="0.15">
      <c r="M166" s="6">
        <v>6</v>
      </c>
      <c r="N166" s="6">
        <v>13</v>
      </c>
      <c r="O166" s="14">
        <f t="shared" si="18"/>
        <v>46186</v>
      </c>
      <c r="P166" s="7">
        <f t="shared" si="19"/>
        <v>7</v>
      </c>
      <c r="Q166" s="15">
        <f t="shared" si="22"/>
        <v>0</v>
      </c>
      <c r="R166" s="15">
        <f t="shared" si="23"/>
        <v>24</v>
      </c>
      <c r="S166" s="15" t="str">
        <f t="shared" si="20"/>
        <v xml:space="preserve"> </v>
      </c>
      <c r="T166" s="22" t="s">
        <v>192</v>
      </c>
      <c r="U166" s="14">
        <f t="shared" si="21"/>
        <v>46186</v>
      </c>
      <c r="V166" s="14"/>
      <c r="W166" s="14"/>
    </row>
    <row r="167" spans="13:23" x14ac:dyDescent="0.15">
      <c r="M167" s="6">
        <v>6</v>
      </c>
      <c r="N167" s="6">
        <v>14</v>
      </c>
      <c r="O167" s="14">
        <f t="shared" si="18"/>
        <v>46187</v>
      </c>
      <c r="P167" s="7">
        <f t="shared" si="19"/>
        <v>1</v>
      </c>
      <c r="Q167" s="15">
        <f t="shared" si="22"/>
        <v>0</v>
      </c>
      <c r="R167" s="15">
        <f t="shared" si="23"/>
        <v>24</v>
      </c>
      <c r="S167" s="15" t="str">
        <f t="shared" si="20"/>
        <v xml:space="preserve"> </v>
      </c>
      <c r="T167" s="22" t="s">
        <v>193</v>
      </c>
      <c r="U167" s="14">
        <f t="shared" si="21"/>
        <v>46187</v>
      </c>
      <c r="V167" s="14"/>
      <c r="W167" s="14"/>
    </row>
    <row r="168" spans="13:23" x14ac:dyDescent="0.15">
      <c r="M168" s="6">
        <v>6</v>
      </c>
      <c r="N168" s="6">
        <v>15</v>
      </c>
      <c r="O168" s="14">
        <f t="shared" si="18"/>
        <v>46188</v>
      </c>
      <c r="P168" s="7">
        <f t="shared" si="19"/>
        <v>2</v>
      </c>
      <c r="Q168" s="15">
        <f t="shared" si="22"/>
        <v>1</v>
      </c>
      <c r="R168" s="15">
        <f t="shared" si="23"/>
        <v>25</v>
      </c>
      <c r="S168" s="15">
        <f t="shared" si="20"/>
        <v>25</v>
      </c>
      <c r="T168" s="22" t="s">
        <v>194</v>
      </c>
      <c r="U168" s="14">
        <f t="shared" si="21"/>
        <v>46188</v>
      </c>
      <c r="V168" s="14"/>
      <c r="W168" s="14"/>
    </row>
    <row r="169" spans="13:23" x14ac:dyDescent="0.15">
      <c r="M169" s="6">
        <v>6</v>
      </c>
      <c r="N169" s="6">
        <v>16</v>
      </c>
      <c r="O169" s="14">
        <f t="shared" si="18"/>
        <v>46189</v>
      </c>
      <c r="P169" s="7">
        <f t="shared" si="19"/>
        <v>3</v>
      </c>
      <c r="Q169" s="15">
        <f t="shared" si="22"/>
        <v>0</v>
      </c>
      <c r="R169" s="15">
        <f t="shared" si="23"/>
        <v>25</v>
      </c>
      <c r="S169" s="15" t="str">
        <f t="shared" si="20"/>
        <v xml:space="preserve"> </v>
      </c>
      <c r="T169" s="22" t="s">
        <v>195</v>
      </c>
      <c r="U169" s="14">
        <f t="shared" si="21"/>
        <v>46189</v>
      </c>
      <c r="V169" s="14"/>
      <c r="W169" s="14"/>
    </row>
    <row r="170" spans="13:23" x14ac:dyDescent="0.15">
      <c r="M170" s="6">
        <v>6</v>
      </c>
      <c r="N170" s="6">
        <v>17</v>
      </c>
      <c r="O170" s="14">
        <f t="shared" si="18"/>
        <v>46190</v>
      </c>
      <c r="P170" s="7">
        <f t="shared" si="19"/>
        <v>4</v>
      </c>
      <c r="Q170" s="15">
        <f t="shared" si="22"/>
        <v>0</v>
      </c>
      <c r="R170" s="15">
        <f t="shared" si="23"/>
        <v>25</v>
      </c>
      <c r="S170" s="15" t="str">
        <f t="shared" si="20"/>
        <v xml:space="preserve"> </v>
      </c>
      <c r="T170" s="22" t="s">
        <v>196</v>
      </c>
      <c r="U170" s="14">
        <f t="shared" si="21"/>
        <v>46190</v>
      </c>
      <c r="V170" s="14"/>
      <c r="W170" s="14"/>
    </row>
    <row r="171" spans="13:23" x14ac:dyDescent="0.15">
      <c r="M171" s="6">
        <v>6</v>
      </c>
      <c r="N171" s="6">
        <v>18</v>
      </c>
      <c r="O171" s="14">
        <f t="shared" si="18"/>
        <v>46191</v>
      </c>
      <c r="P171" s="7">
        <f t="shared" si="19"/>
        <v>5</v>
      </c>
      <c r="Q171" s="15">
        <f t="shared" si="22"/>
        <v>0</v>
      </c>
      <c r="R171" s="15">
        <f t="shared" si="23"/>
        <v>25</v>
      </c>
      <c r="S171" s="15" t="str">
        <f t="shared" si="20"/>
        <v xml:space="preserve"> </v>
      </c>
      <c r="T171" s="22" t="s">
        <v>197</v>
      </c>
      <c r="U171" s="14">
        <f t="shared" si="21"/>
        <v>46191</v>
      </c>
      <c r="V171" s="14"/>
      <c r="W171" s="14"/>
    </row>
    <row r="172" spans="13:23" x14ac:dyDescent="0.15">
      <c r="M172" s="6">
        <v>6</v>
      </c>
      <c r="N172" s="6">
        <v>19</v>
      </c>
      <c r="O172" s="14">
        <f t="shared" si="18"/>
        <v>46192</v>
      </c>
      <c r="P172" s="7">
        <f t="shared" si="19"/>
        <v>6</v>
      </c>
      <c r="Q172" s="15">
        <f t="shared" si="22"/>
        <v>0</v>
      </c>
      <c r="R172" s="15">
        <f t="shared" si="23"/>
        <v>25</v>
      </c>
      <c r="S172" s="15" t="str">
        <f t="shared" si="20"/>
        <v xml:space="preserve"> </v>
      </c>
      <c r="T172" s="22" t="s">
        <v>198</v>
      </c>
      <c r="U172" s="14">
        <f t="shared" si="21"/>
        <v>46192</v>
      </c>
      <c r="V172" s="14"/>
      <c r="W172" s="14"/>
    </row>
    <row r="173" spans="13:23" x14ac:dyDescent="0.15">
      <c r="M173" s="6">
        <v>6</v>
      </c>
      <c r="N173" s="6">
        <v>20</v>
      </c>
      <c r="O173" s="14">
        <f t="shared" si="18"/>
        <v>46193</v>
      </c>
      <c r="P173" s="7">
        <f t="shared" si="19"/>
        <v>7</v>
      </c>
      <c r="Q173" s="15">
        <f t="shared" si="22"/>
        <v>0</v>
      </c>
      <c r="R173" s="15">
        <f t="shared" si="23"/>
        <v>25</v>
      </c>
      <c r="S173" s="15" t="str">
        <f t="shared" si="20"/>
        <v xml:space="preserve"> </v>
      </c>
      <c r="T173" s="22" t="s">
        <v>199</v>
      </c>
      <c r="U173" s="14">
        <f t="shared" si="21"/>
        <v>46193</v>
      </c>
      <c r="V173" s="14"/>
      <c r="W173" s="14"/>
    </row>
    <row r="174" spans="13:23" x14ac:dyDescent="0.15">
      <c r="M174" s="6">
        <v>6</v>
      </c>
      <c r="N174" s="6">
        <v>21</v>
      </c>
      <c r="O174" s="14">
        <f t="shared" si="18"/>
        <v>46194</v>
      </c>
      <c r="P174" s="7">
        <f t="shared" si="19"/>
        <v>1</v>
      </c>
      <c r="Q174" s="15">
        <f t="shared" si="22"/>
        <v>0</v>
      </c>
      <c r="R174" s="15">
        <f t="shared" si="23"/>
        <v>25</v>
      </c>
      <c r="S174" s="15" t="str">
        <f t="shared" si="20"/>
        <v xml:space="preserve"> </v>
      </c>
      <c r="T174" s="23" t="s">
        <v>200</v>
      </c>
      <c r="U174" s="14">
        <f t="shared" si="21"/>
        <v>46194</v>
      </c>
      <c r="V174" s="14"/>
      <c r="W174" s="14"/>
    </row>
    <row r="175" spans="13:23" x14ac:dyDescent="0.15">
      <c r="M175" s="6">
        <v>6</v>
      </c>
      <c r="N175" s="6">
        <v>22</v>
      </c>
      <c r="O175" s="14">
        <f t="shared" si="18"/>
        <v>46195</v>
      </c>
      <c r="P175" s="7">
        <f t="shared" si="19"/>
        <v>2</v>
      </c>
      <c r="Q175" s="15">
        <f t="shared" si="22"/>
        <v>1</v>
      </c>
      <c r="R175" s="15">
        <f t="shared" si="23"/>
        <v>26</v>
      </c>
      <c r="S175" s="15">
        <f t="shared" si="20"/>
        <v>26</v>
      </c>
      <c r="T175" s="22" t="s">
        <v>201</v>
      </c>
      <c r="U175" s="14">
        <f t="shared" si="21"/>
        <v>46195</v>
      </c>
      <c r="V175" s="14"/>
      <c r="W175" s="14"/>
    </row>
    <row r="176" spans="13:23" x14ac:dyDescent="0.15">
      <c r="M176" s="6">
        <v>6</v>
      </c>
      <c r="N176" s="6">
        <v>23</v>
      </c>
      <c r="O176" s="14">
        <f t="shared" si="18"/>
        <v>46196</v>
      </c>
      <c r="P176" s="7">
        <f t="shared" si="19"/>
        <v>3</v>
      </c>
      <c r="Q176" s="15">
        <f t="shared" si="22"/>
        <v>0</v>
      </c>
      <c r="R176" s="15">
        <f t="shared" si="23"/>
        <v>26</v>
      </c>
      <c r="S176" s="15" t="str">
        <f t="shared" si="20"/>
        <v xml:space="preserve"> </v>
      </c>
      <c r="T176" s="22" t="s">
        <v>202</v>
      </c>
      <c r="U176" s="14">
        <f t="shared" si="21"/>
        <v>46196</v>
      </c>
      <c r="V176" s="14"/>
      <c r="W176" s="14"/>
    </row>
    <row r="177" spans="13:23" x14ac:dyDescent="0.15">
      <c r="M177" s="6">
        <v>6</v>
      </c>
      <c r="N177" s="6">
        <v>24</v>
      </c>
      <c r="O177" s="14">
        <f t="shared" si="18"/>
        <v>46197</v>
      </c>
      <c r="P177" s="7">
        <f t="shared" si="19"/>
        <v>4</v>
      </c>
      <c r="Q177" s="15">
        <f t="shared" si="22"/>
        <v>0</v>
      </c>
      <c r="R177" s="15">
        <f t="shared" si="23"/>
        <v>26</v>
      </c>
      <c r="S177" s="15" t="str">
        <f t="shared" si="20"/>
        <v xml:space="preserve"> </v>
      </c>
      <c r="T177" s="22" t="s">
        <v>203</v>
      </c>
      <c r="U177" s="14">
        <f t="shared" si="21"/>
        <v>46197</v>
      </c>
      <c r="V177" s="14"/>
      <c r="W177" s="14"/>
    </row>
    <row r="178" spans="13:23" x14ac:dyDescent="0.15">
      <c r="M178" s="6">
        <v>6</v>
      </c>
      <c r="N178" s="6">
        <v>25</v>
      </c>
      <c r="O178" s="14">
        <f t="shared" si="18"/>
        <v>46198</v>
      </c>
      <c r="P178" s="7">
        <f t="shared" si="19"/>
        <v>5</v>
      </c>
      <c r="Q178" s="15">
        <f t="shared" si="22"/>
        <v>0</v>
      </c>
      <c r="R178" s="15">
        <f t="shared" si="23"/>
        <v>26</v>
      </c>
      <c r="S178" s="15" t="str">
        <f t="shared" si="20"/>
        <v xml:space="preserve"> </v>
      </c>
      <c r="T178" s="22" t="s">
        <v>204</v>
      </c>
      <c r="U178" s="14">
        <f t="shared" si="21"/>
        <v>46198</v>
      </c>
      <c r="V178" s="14"/>
      <c r="W178" s="14"/>
    </row>
    <row r="179" spans="13:23" x14ac:dyDescent="0.15">
      <c r="M179" s="6">
        <v>6</v>
      </c>
      <c r="N179" s="6">
        <v>26</v>
      </c>
      <c r="O179" s="14">
        <f t="shared" si="18"/>
        <v>46199</v>
      </c>
      <c r="P179" s="7">
        <f t="shared" si="19"/>
        <v>6</v>
      </c>
      <c r="Q179" s="15">
        <f t="shared" si="22"/>
        <v>0</v>
      </c>
      <c r="R179" s="15">
        <f t="shared" si="23"/>
        <v>26</v>
      </c>
      <c r="S179" s="15" t="str">
        <f t="shared" si="20"/>
        <v xml:space="preserve"> </v>
      </c>
      <c r="T179" s="22" t="s">
        <v>205</v>
      </c>
      <c r="U179" s="14">
        <f t="shared" si="21"/>
        <v>46199</v>
      </c>
      <c r="V179" s="14"/>
      <c r="W179" s="14"/>
    </row>
    <row r="180" spans="13:23" x14ac:dyDescent="0.15">
      <c r="M180" s="6">
        <v>6</v>
      </c>
      <c r="N180" s="6">
        <v>27</v>
      </c>
      <c r="O180" s="14">
        <f t="shared" si="18"/>
        <v>46200</v>
      </c>
      <c r="P180" s="7">
        <f t="shared" si="19"/>
        <v>7</v>
      </c>
      <c r="Q180" s="15">
        <f t="shared" si="22"/>
        <v>0</v>
      </c>
      <c r="R180" s="15">
        <f t="shared" si="23"/>
        <v>26</v>
      </c>
      <c r="S180" s="15" t="str">
        <f t="shared" si="20"/>
        <v xml:space="preserve"> </v>
      </c>
      <c r="T180" s="22" t="s">
        <v>206</v>
      </c>
      <c r="U180" s="14">
        <f t="shared" si="21"/>
        <v>46200</v>
      </c>
      <c r="V180" s="14"/>
      <c r="W180" s="14"/>
    </row>
    <row r="181" spans="13:23" x14ac:dyDescent="0.15">
      <c r="M181" s="6">
        <v>6</v>
      </c>
      <c r="N181" s="6">
        <v>28</v>
      </c>
      <c r="O181" s="14">
        <f t="shared" si="18"/>
        <v>46201</v>
      </c>
      <c r="P181" s="7">
        <f t="shared" si="19"/>
        <v>1</v>
      </c>
      <c r="Q181" s="15">
        <f t="shared" si="22"/>
        <v>0</v>
      </c>
      <c r="R181" s="15">
        <f t="shared" si="23"/>
        <v>26</v>
      </c>
      <c r="S181" s="15" t="str">
        <f t="shared" si="20"/>
        <v xml:space="preserve"> </v>
      </c>
      <c r="T181" s="22" t="s">
        <v>207</v>
      </c>
      <c r="U181" s="14">
        <f t="shared" si="21"/>
        <v>46201</v>
      </c>
      <c r="V181" s="14"/>
      <c r="W181" s="14"/>
    </row>
    <row r="182" spans="13:23" x14ac:dyDescent="0.15">
      <c r="M182" s="6">
        <v>6</v>
      </c>
      <c r="N182" s="6">
        <v>29</v>
      </c>
      <c r="O182" s="14">
        <f t="shared" si="18"/>
        <v>46202</v>
      </c>
      <c r="P182" s="7">
        <f t="shared" si="19"/>
        <v>2</v>
      </c>
      <c r="Q182" s="15">
        <f t="shared" si="22"/>
        <v>1</v>
      </c>
      <c r="R182" s="15">
        <f t="shared" si="23"/>
        <v>27</v>
      </c>
      <c r="S182" s="15">
        <f t="shared" si="20"/>
        <v>27</v>
      </c>
      <c r="T182" s="22" t="s">
        <v>208</v>
      </c>
      <c r="U182" s="14">
        <f t="shared" si="21"/>
        <v>46202</v>
      </c>
      <c r="V182" s="14"/>
      <c r="W182" s="14"/>
    </row>
    <row r="183" spans="13:23" x14ac:dyDescent="0.15">
      <c r="M183" s="6">
        <v>6</v>
      </c>
      <c r="N183" s="6">
        <v>30</v>
      </c>
      <c r="O183" s="14">
        <f t="shared" si="18"/>
        <v>46203</v>
      </c>
      <c r="P183" s="7">
        <f t="shared" si="19"/>
        <v>3</v>
      </c>
      <c r="Q183" s="15">
        <f t="shared" si="22"/>
        <v>0</v>
      </c>
      <c r="R183" s="15">
        <f t="shared" si="23"/>
        <v>27</v>
      </c>
      <c r="S183" s="15" t="str">
        <f t="shared" si="20"/>
        <v xml:space="preserve"> </v>
      </c>
      <c r="T183" s="22" t="s">
        <v>209</v>
      </c>
      <c r="U183" s="14">
        <f t="shared" si="21"/>
        <v>46203</v>
      </c>
      <c r="V183" s="14"/>
      <c r="W183" s="14"/>
    </row>
    <row r="184" spans="13:23" x14ac:dyDescent="0.15">
      <c r="M184" s="6">
        <v>7</v>
      </c>
      <c r="N184" s="6">
        <v>1</v>
      </c>
      <c r="O184" s="14">
        <f t="shared" si="18"/>
        <v>46204</v>
      </c>
      <c r="P184" s="7">
        <f t="shared" si="19"/>
        <v>4</v>
      </c>
      <c r="Q184" s="15">
        <f t="shared" si="22"/>
        <v>0</v>
      </c>
      <c r="R184" s="15">
        <f t="shared" si="23"/>
        <v>27</v>
      </c>
      <c r="S184" s="15" t="str">
        <f t="shared" si="20"/>
        <v xml:space="preserve"> </v>
      </c>
      <c r="T184" s="22" t="s">
        <v>210</v>
      </c>
      <c r="U184" s="14">
        <f t="shared" si="21"/>
        <v>46204</v>
      </c>
      <c r="V184" s="14"/>
      <c r="W184" s="14"/>
    </row>
    <row r="185" spans="13:23" x14ac:dyDescent="0.15">
      <c r="M185" s="6">
        <v>7</v>
      </c>
      <c r="N185" s="6">
        <v>2</v>
      </c>
      <c r="O185" s="14">
        <f t="shared" si="18"/>
        <v>46205</v>
      </c>
      <c r="P185" s="7">
        <f t="shared" si="19"/>
        <v>5</v>
      </c>
      <c r="Q185" s="15">
        <f t="shared" si="22"/>
        <v>0</v>
      </c>
      <c r="R185" s="15">
        <f t="shared" si="23"/>
        <v>27</v>
      </c>
      <c r="S185" s="15" t="str">
        <f t="shared" si="20"/>
        <v xml:space="preserve"> </v>
      </c>
      <c r="T185" s="22" t="s">
        <v>211</v>
      </c>
      <c r="U185" s="14">
        <f t="shared" si="21"/>
        <v>46205</v>
      </c>
      <c r="V185" s="14"/>
      <c r="W185" s="14"/>
    </row>
    <row r="186" spans="13:23" x14ac:dyDescent="0.15">
      <c r="M186" s="6">
        <v>7</v>
      </c>
      <c r="N186" s="6">
        <v>3</v>
      </c>
      <c r="O186" s="14">
        <f t="shared" si="18"/>
        <v>46206</v>
      </c>
      <c r="P186" s="7">
        <f t="shared" si="19"/>
        <v>6</v>
      </c>
      <c r="Q186" s="15">
        <f t="shared" si="22"/>
        <v>0</v>
      </c>
      <c r="R186" s="15">
        <f t="shared" si="23"/>
        <v>27</v>
      </c>
      <c r="S186" s="15" t="str">
        <f t="shared" si="20"/>
        <v xml:space="preserve"> </v>
      </c>
      <c r="T186" s="22" t="s">
        <v>212</v>
      </c>
      <c r="U186" s="14">
        <f t="shared" si="21"/>
        <v>46206</v>
      </c>
      <c r="V186" s="14"/>
      <c r="W186" s="14"/>
    </row>
    <row r="187" spans="13:23" x14ac:dyDescent="0.15">
      <c r="M187" s="6">
        <v>7</v>
      </c>
      <c r="N187" s="6">
        <v>4</v>
      </c>
      <c r="O187" s="14">
        <f t="shared" si="18"/>
        <v>46207</v>
      </c>
      <c r="P187" s="7">
        <f t="shared" si="19"/>
        <v>7</v>
      </c>
      <c r="Q187" s="15">
        <f t="shared" si="22"/>
        <v>0</v>
      </c>
      <c r="R187" s="15">
        <f t="shared" si="23"/>
        <v>27</v>
      </c>
      <c r="S187" s="15" t="str">
        <f t="shared" si="20"/>
        <v xml:space="preserve"> </v>
      </c>
      <c r="T187" s="22" t="s">
        <v>213</v>
      </c>
      <c r="U187" s="14">
        <f t="shared" si="21"/>
        <v>46207</v>
      </c>
      <c r="V187" s="14"/>
      <c r="W187" s="14"/>
    </row>
    <row r="188" spans="13:23" x14ac:dyDescent="0.15">
      <c r="M188" s="6">
        <v>7</v>
      </c>
      <c r="N188" s="6">
        <v>5</v>
      </c>
      <c r="O188" s="14">
        <f t="shared" si="18"/>
        <v>46208</v>
      </c>
      <c r="P188" s="7">
        <f t="shared" si="19"/>
        <v>1</v>
      </c>
      <c r="Q188" s="15">
        <f t="shared" si="22"/>
        <v>0</v>
      </c>
      <c r="R188" s="15">
        <f t="shared" si="23"/>
        <v>27</v>
      </c>
      <c r="S188" s="15" t="str">
        <f t="shared" si="20"/>
        <v xml:space="preserve"> </v>
      </c>
      <c r="T188" s="22" t="s">
        <v>214</v>
      </c>
      <c r="U188" s="14">
        <f t="shared" si="21"/>
        <v>46208</v>
      </c>
      <c r="V188" s="14"/>
      <c r="W188" s="14"/>
    </row>
    <row r="189" spans="13:23" x14ac:dyDescent="0.15">
      <c r="M189" s="6">
        <v>7</v>
      </c>
      <c r="N189" s="6">
        <v>6</v>
      </c>
      <c r="O189" s="14">
        <f t="shared" si="18"/>
        <v>46209</v>
      </c>
      <c r="P189" s="7">
        <f t="shared" si="19"/>
        <v>2</v>
      </c>
      <c r="Q189" s="15">
        <f t="shared" si="22"/>
        <v>1</v>
      </c>
      <c r="R189" s="15">
        <f t="shared" si="23"/>
        <v>28</v>
      </c>
      <c r="S189" s="15">
        <f t="shared" si="20"/>
        <v>28</v>
      </c>
      <c r="T189" s="22" t="s">
        <v>215</v>
      </c>
      <c r="U189" s="14">
        <f t="shared" si="21"/>
        <v>46209</v>
      </c>
      <c r="V189" s="14"/>
      <c r="W189" s="14"/>
    </row>
    <row r="190" spans="13:23" x14ac:dyDescent="0.15">
      <c r="M190" s="6">
        <v>7</v>
      </c>
      <c r="N190" s="6">
        <v>7</v>
      </c>
      <c r="O190" s="14">
        <f t="shared" si="18"/>
        <v>46210</v>
      </c>
      <c r="P190" s="7">
        <f t="shared" si="19"/>
        <v>3</v>
      </c>
      <c r="Q190" s="15">
        <f t="shared" si="22"/>
        <v>0</v>
      </c>
      <c r="R190" s="15">
        <f t="shared" si="23"/>
        <v>28</v>
      </c>
      <c r="S190" s="15" t="str">
        <f t="shared" si="20"/>
        <v xml:space="preserve"> </v>
      </c>
      <c r="T190" s="22" t="s">
        <v>216</v>
      </c>
      <c r="U190" s="14">
        <f t="shared" si="21"/>
        <v>46210</v>
      </c>
      <c r="V190" s="14"/>
      <c r="W190" s="14"/>
    </row>
    <row r="191" spans="13:23" x14ac:dyDescent="0.15">
      <c r="M191" s="6">
        <v>7</v>
      </c>
      <c r="N191" s="6">
        <v>8</v>
      </c>
      <c r="O191" s="14">
        <f t="shared" si="18"/>
        <v>46211</v>
      </c>
      <c r="P191" s="7">
        <f t="shared" si="19"/>
        <v>4</v>
      </c>
      <c r="Q191" s="15">
        <f t="shared" si="22"/>
        <v>0</v>
      </c>
      <c r="R191" s="15">
        <f t="shared" si="23"/>
        <v>28</v>
      </c>
      <c r="S191" s="15" t="str">
        <f t="shared" si="20"/>
        <v xml:space="preserve"> </v>
      </c>
      <c r="T191" s="22" t="s">
        <v>217</v>
      </c>
      <c r="U191" s="14">
        <f t="shared" si="21"/>
        <v>46211</v>
      </c>
      <c r="V191" s="14"/>
      <c r="W191" s="14"/>
    </row>
    <row r="192" spans="13:23" x14ac:dyDescent="0.15">
      <c r="M192" s="6">
        <v>7</v>
      </c>
      <c r="N192" s="6">
        <v>9</v>
      </c>
      <c r="O192" s="14">
        <f t="shared" si="18"/>
        <v>46212</v>
      </c>
      <c r="P192" s="7">
        <f t="shared" si="19"/>
        <v>5</v>
      </c>
      <c r="Q192" s="15">
        <f t="shared" si="22"/>
        <v>0</v>
      </c>
      <c r="R192" s="15">
        <f t="shared" si="23"/>
        <v>28</v>
      </c>
      <c r="S192" s="15" t="str">
        <f t="shared" si="20"/>
        <v xml:space="preserve"> </v>
      </c>
      <c r="T192" s="22" t="s">
        <v>218</v>
      </c>
      <c r="U192" s="14">
        <f t="shared" si="21"/>
        <v>46212</v>
      </c>
      <c r="V192" s="14"/>
      <c r="W192" s="14"/>
    </row>
    <row r="193" spans="13:23" x14ac:dyDescent="0.15">
      <c r="M193" s="6">
        <v>7</v>
      </c>
      <c r="N193" s="6">
        <v>10</v>
      </c>
      <c r="O193" s="14">
        <f t="shared" si="18"/>
        <v>46213</v>
      </c>
      <c r="P193" s="7">
        <f t="shared" si="19"/>
        <v>6</v>
      </c>
      <c r="Q193" s="15">
        <f t="shared" si="22"/>
        <v>0</v>
      </c>
      <c r="R193" s="15">
        <f t="shared" si="23"/>
        <v>28</v>
      </c>
      <c r="S193" s="15" t="str">
        <f t="shared" si="20"/>
        <v xml:space="preserve"> </v>
      </c>
      <c r="T193" s="22" t="s">
        <v>219</v>
      </c>
      <c r="U193" s="14">
        <f t="shared" si="21"/>
        <v>46213</v>
      </c>
      <c r="V193" s="14"/>
      <c r="W193" s="14"/>
    </row>
    <row r="194" spans="13:23" x14ac:dyDescent="0.15">
      <c r="M194" s="6">
        <v>7</v>
      </c>
      <c r="N194" s="6">
        <v>11</v>
      </c>
      <c r="O194" s="14">
        <f t="shared" si="18"/>
        <v>46214</v>
      </c>
      <c r="P194" s="7">
        <f t="shared" si="19"/>
        <v>7</v>
      </c>
      <c r="Q194" s="15">
        <f t="shared" si="22"/>
        <v>0</v>
      </c>
      <c r="R194" s="15">
        <f t="shared" si="23"/>
        <v>28</v>
      </c>
      <c r="S194" s="15" t="str">
        <f t="shared" si="20"/>
        <v xml:space="preserve"> </v>
      </c>
      <c r="T194" s="22" t="s">
        <v>220</v>
      </c>
      <c r="U194" s="14">
        <f t="shared" si="21"/>
        <v>46214</v>
      </c>
      <c r="V194" s="14"/>
      <c r="W194" s="14"/>
    </row>
    <row r="195" spans="13:23" x14ac:dyDescent="0.15">
      <c r="M195" s="6">
        <v>7</v>
      </c>
      <c r="N195" s="6">
        <v>12</v>
      </c>
      <c r="O195" s="14">
        <f t="shared" ref="O195:O258" si="24">DATE($K$1,M195,N195)</f>
        <v>46215</v>
      </c>
      <c r="P195" s="7">
        <f t="shared" ref="P195:P258" si="25">WEEKDAY(O195,1)</f>
        <v>1</v>
      </c>
      <c r="Q195" s="15">
        <f t="shared" si="22"/>
        <v>0</v>
      </c>
      <c r="R195" s="15">
        <f t="shared" si="23"/>
        <v>28</v>
      </c>
      <c r="S195" s="15" t="str">
        <f t="shared" ref="S195:S258" si="26">IF(P195=2,R195," ")</f>
        <v xml:space="preserve"> </v>
      </c>
      <c r="T195" s="22" t="s">
        <v>221</v>
      </c>
      <c r="U195" s="14">
        <f t="shared" ref="U195:U258" si="27">IF($K$1&gt;0,DATE($K$1,M195,N195)," ")</f>
        <v>46215</v>
      </c>
      <c r="V195" s="14"/>
      <c r="W195" s="14"/>
    </row>
    <row r="196" spans="13:23" x14ac:dyDescent="0.15">
      <c r="M196" s="6">
        <v>7</v>
      </c>
      <c r="N196" s="6">
        <v>13</v>
      </c>
      <c r="O196" s="14">
        <f t="shared" si="24"/>
        <v>46216</v>
      </c>
      <c r="P196" s="7">
        <f t="shared" si="25"/>
        <v>2</v>
      </c>
      <c r="Q196" s="15">
        <f t="shared" ref="Q196:Q259" si="28">IF(P196=2,1,0)</f>
        <v>1</v>
      </c>
      <c r="R196" s="15">
        <f t="shared" si="23"/>
        <v>29</v>
      </c>
      <c r="S196" s="15">
        <f t="shared" si="26"/>
        <v>29</v>
      </c>
      <c r="T196" s="22" t="s">
        <v>222</v>
      </c>
      <c r="U196" s="14">
        <f t="shared" si="27"/>
        <v>46216</v>
      </c>
      <c r="V196" s="14"/>
      <c r="W196" s="14"/>
    </row>
    <row r="197" spans="13:23" x14ac:dyDescent="0.15">
      <c r="M197" s="6">
        <v>7</v>
      </c>
      <c r="N197" s="6">
        <v>14</v>
      </c>
      <c r="O197" s="14">
        <f t="shared" si="24"/>
        <v>46217</v>
      </c>
      <c r="P197" s="7">
        <f t="shared" si="25"/>
        <v>3</v>
      </c>
      <c r="Q197" s="15">
        <f t="shared" si="28"/>
        <v>0</v>
      </c>
      <c r="R197" s="15">
        <f t="shared" si="23"/>
        <v>29</v>
      </c>
      <c r="S197" s="15" t="str">
        <f t="shared" si="26"/>
        <v xml:space="preserve"> </v>
      </c>
      <c r="T197" s="22" t="s">
        <v>223</v>
      </c>
      <c r="U197" s="14">
        <f t="shared" si="27"/>
        <v>46217</v>
      </c>
      <c r="V197" s="14"/>
      <c r="W197" s="14"/>
    </row>
    <row r="198" spans="13:23" x14ac:dyDescent="0.15">
      <c r="M198" s="6">
        <v>7</v>
      </c>
      <c r="N198" s="6">
        <v>15</v>
      </c>
      <c r="O198" s="14">
        <f t="shared" si="24"/>
        <v>46218</v>
      </c>
      <c r="P198" s="7">
        <f t="shared" si="25"/>
        <v>4</v>
      </c>
      <c r="Q198" s="15">
        <f t="shared" si="28"/>
        <v>0</v>
      </c>
      <c r="R198" s="15">
        <f t="shared" si="23"/>
        <v>29</v>
      </c>
      <c r="S198" s="15" t="str">
        <f t="shared" si="26"/>
        <v xml:space="preserve"> </v>
      </c>
      <c r="T198" s="22" t="s">
        <v>224</v>
      </c>
      <c r="U198" s="14">
        <f t="shared" si="27"/>
        <v>46218</v>
      </c>
      <c r="V198" s="14"/>
      <c r="W198" s="14"/>
    </row>
    <row r="199" spans="13:23" x14ac:dyDescent="0.15">
      <c r="M199" s="6">
        <v>7</v>
      </c>
      <c r="N199" s="6">
        <v>16</v>
      </c>
      <c r="O199" s="14">
        <f t="shared" si="24"/>
        <v>46219</v>
      </c>
      <c r="P199" s="7">
        <f t="shared" si="25"/>
        <v>5</v>
      </c>
      <c r="Q199" s="15">
        <f t="shared" si="28"/>
        <v>0</v>
      </c>
      <c r="R199" s="15">
        <f t="shared" si="23"/>
        <v>29</v>
      </c>
      <c r="S199" s="15" t="str">
        <f t="shared" si="26"/>
        <v xml:space="preserve"> </v>
      </c>
      <c r="T199" s="22" t="s">
        <v>225</v>
      </c>
      <c r="U199" s="14">
        <f t="shared" si="27"/>
        <v>46219</v>
      </c>
      <c r="V199" s="14"/>
      <c r="W199" s="14"/>
    </row>
    <row r="200" spans="13:23" x14ac:dyDescent="0.15">
      <c r="M200" s="6">
        <v>7</v>
      </c>
      <c r="N200" s="6">
        <v>17</v>
      </c>
      <c r="O200" s="14">
        <f t="shared" si="24"/>
        <v>46220</v>
      </c>
      <c r="P200" s="7">
        <f t="shared" si="25"/>
        <v>6</v>
      </c>
      <c r="Q200" s="15">
        <f t="shared" si="28"/>
        <v>0</v>
      </c>
      <c r="R200" s="15">
        <f t="shared" si="23"/>
        <v>29</v>
      </c>
      <c r="S200" s="15" t="str">
        <f t="shared" si="26"/>
        <v xml:space="preserve"> </v>
      </c>
      <c r="T200" s="22" t="s">
        <v>226</v>
      </c>
      <c r="U200" s="14">
        <f t="shared" si="27"/>
        <v>46220</v>
      </c>
      <c r="V200" s="14"/>
      <c r="W200" s="14"/>
    </row>
    <row r="201" spans="13:23" x14ac:dyDescent="0.15">
      <c r="M201" s="6">
        <v>7</v>
      </c>
      <c r="N201" s="6">
        <v>18</v>
      </c>
      <c r="O201" s="14">
        <f t="shared" si="24"/>
        <v>46221</v>
      </c>
      <c r="P201" s="7">
        <f t="shared" si="25"/>
        <v>7</v>
      </c>
      <c r="Q201" s="15">
        <f t="shared" si="28"/>
        <v>0</v>
      </c>
      <c r="R201" s="15">
        <f t="shared" si="23"/>
        <v>29</v>
      </c>
      <c r="S201" s="15" t="str">
        <f t="shared" si="26"/>
        <v xml:space="preserve"> </v>
      </c>
      <c r="T201" s="22" t="s">
        <v>227</v>
      </c>
      <c r="U201" s="14">
        <f t="shared" si="27"/>
        <v>46221</v>
      </c>
      <c r="V201" s="14"/>
      <c r="W201" s="14"/>
    </row>
    <row r="202" spans="13:23" x14ac:dyDescent="0.15">
      <c r="M202" s="6">
        <v>7</v>
      </c>
      <c r="N202" s="6">
        <v>19</v>
      </c>
      <c r="O202" s="14">
        <f t="shared" si="24"/>
        <v>46222</v>
      </c>
      <c r="P202" s="7">
        <f t="shared" si="25"/>
        <v>1</v>
      </c>
      <c r="Q202" s="15">
        <f t="shared" si="28"/>
        <v>0</v>
      </c>
      <c r="R202" s="15">
        <f t="shared" si="23"/>
        <v>29</v>
      </c>
      <c r="S202" s="15" t="str">
        <f t="shared" si="26"/>
        <v xml:space="preserve"> </v>
      </c>
      <c r="T202" s="22" t="s">
        <v>228</v>
      </c>
      <c r="U202" s="14">
        <f t="shared" si="27"/>
        <v>46222</v>
      </c>
      <c r="V202" s="14"/>
      <c r="W202" s="14"/>
    </row>
    <row r="203" spans="13:23" x14ac:dyDescent="0.15">
      <c r="M203" s="6">
        <v>7</v>
      </c>
      <c r="N203" s="6">
        <v>20</v>
      </c>
      <c r="O203" s="14">
        <f t="shared" si="24"/>
        <v>46223</v>
      </c>
      <c r="P203" s="7">
        <f t="shared" si="25"/>
        <v>2</v>
      </c>
      <c r="Q203" s="15">
        <f t="shared" si="28"/>
        <v>1</v>
      </c>
      <c r="R203" s="15">
        <f t="shared" si="23"/>
        <v>30</v>
      </c>
      <c r="S203" s="15">
        <f t="shared" si="26"/>
        <v>30</v>
      </c>
      <c r="T203" s="22" t="s">
        <v>229</v>
      </c>
      <c r="U203" s="14">
        <f t="shared" si="27"/>
        <v>46223</v>
      </c>
      <c r="V203" s="14"/>
      <c r="W203" s="14"/>
    </row>
    <row r="204" spans="13:23" x14ac:dyDescent="0.15">
      <c r="M204" s="6">
        <v>7</v>
      </c>
      <c r="N204" s="6">
        <v>21</v>
      </c>
      <c r="O204" s="14">
        <f t="shared" si="24"/>
        <v>46224</v>
      </c>
      <c r="P204" s="7">
        <f t="shared" si="25"/>
        <v>3</v>
      </c>
      <c r="Q204" s="15">
        <f t="shared" si="28"/>
        <v>0</v>
      </c>
      <c r="R204" s="15">
        <f t="shared" si="23"/>
        <v>30</v>
      </c>
      <c r="S204" s="15" t="str">
        <f t="shared" si="26"/>
        <v xml:space="preserve"> </v>
      </c>
      <c r="T204" s="22" t="s">
        <v>230</v>
      </c>
      <c r="U204" s="14">
        <f t="shared" si="27"/>
        <v>46224</v>
      </c>
      <c r="V204" s="14"/>
      <c r="W204" s="14"/>
    </row>
    <row r="205" spans="13:23" x14ac:dyDescent="0.15">
      <c r="M205" s="6">
        <v>7</v>
      </c>
      <c r="N205" s="6">
        <v>22</v>
      </c>
      <c r="O205" s="14">
        <f t="shared" si="24"/>
        <v>46225</v>
      </c>
      <c r="P205" s="7">
        <f t="shared" si="25"/>
        <v>4</v>
      </c>
      <c r="Q205" s="15">
        <f t="shared" si="28"/>
        <v>0</v>
      </c>
      <c r="R205" s="15">
        <f t="shared" si="23"/>
        <v>30</v>
      </c>
      <c r="S205" s="15" t="str">
        <f t="shared" si="26"/>
        <v xml:space="preserve"> </v>
      </c>
      <c r="T205" s="22" t="s">
        <v>231</v>
      </c>
      <c r="U205" s="14">
        <f t="shared" si="27"/>
        <v>46225</v>
      </c>
      <c r="V205" s="14"/>
      <c r="W205" s="14"/>
    </row>
    <row r="206" spans="13:23" x14ac:dyDescent="0.15">
      <c r="M206" s="6">
        <v>7</v>
      </c>
      <c r="N206" s="6">
        <v>23</v>
      </c>
      <c r="O206" s="14">
        <f t="shared" si="24"/>
        <v>46226</v>
      </c>
      <c r="P206" s="7">
        <f t="shared" si="25"/>
        <v>5</v>
      </c>
      <c r="Q206" s="15">
        <f t="shared" si="28"/>
        <v>0</v>
      </c>
      <c r="R206" s="15">
        <f t="shared" si="23"/>
        <v>30</v>
      </c>
      <c r="S206" s="15" t="str">
        <f t="shared" si="26"/>
        <v xml:space="preserve"> </v>
      </c>
      <c r="T206" s="22" t="s">
        <v>232</v>
      </c>
      <c r="U206" s="14">
        <f t="shared" si="27"/>
        <v>46226</v>
      </c>
      <c r="V206" s="14"/>
      <c r="W206" s="14"/>
    </row>
    <row r="207" spans="13:23" x14ac:dyDescent="0.15">
      <c r="M207" s="6">
        <v>7</v>
      </c>
      <c r="N207" s="6">
        <v>24</v>
      </c>
      <c r="O207" s="14">
        <f t="shared" si="24"/>
        <v>46227</v>
      </c>
      <c r="P207" s="7">
        <f t="shared" si="25"/>
        <v>6</v>
      </c>
      <c r="Q207" s="15">
        <f t="shared" si="28"/>
        <v>0</v>
      </c>
      <c r="R207" s="15">
        <f t="shared" si="23"/>
        <v>30</v>
      </c>
      <c r="S207" s="15" t="str">
        <f t="shared" si="26"/>
        <v xml:space="preserve"> </v>
      </c>
      <c r="T207" s="22" t="s">
        <v>233</v>
      </c>
      <c r="U207" s="14">
        <f t="shared" si="27"/>
        <v>46227</v>
      </c>
      <c r="V207" s="14"/>
      <c r="W207" s="14"/>
    </row>
    <row r="208" spans="13:23" x14ac:dyDescent="0.15">
      <c r="M208" s="6">
        <v>7</v>
      </c>
      <c r="N208" s="6">
        <v>25</v>
      </c>
      <c r="O208" s="14">
        <f t="shared" si="24"/>
        <v>46228</v>
      </c>
      <c r="P208" s="7">
        <f t="shared" si="25"/>
        <v>7</v>
      </c>
      <c r="Q208" s="15">
        <f t="shared" si="28"/>
        <v>0</v>
      </c>
      <c r="R208" s="15">
        <f t="shared" si="23"/>
        <v>30</v>
      </c>
      <c r="S208" s="15" t="str">
        <f t="shared" si="26"/>
        <v xml:space="preserve"> </v>
      </c>
      <c r="T208" s="22" t="s">
        <v>234</v>
      </c>
      <c r="U208" s="14">
        <f t="shared" si="27"/>
        <v>46228</v>
      </c>
      <c r="V208" s="14"/>
      <c r="W208" s="14"/>
    </row>
    <row r="209" spans="13:23" x14ac:dyDescent="0.15">
      <c r="M209" s="6">
        <v>7</v>
      </c>
      <c r="N209" s="6">
        <v>26</v>
      </c>
      <c r="O209" s="14">
        <f t="shared" si="24"/>
        <v>46229</v>
      </c>
      <c r="P209" s="7">
        <f t="shared" si="25"/>
        <v>1</v>
      </c>
      <c r="Q209" s="15">
        <f t="shared" si="28"/>
        <v>0</v>
      </c>
      <c r="R209" s="15">
        <f t="shared" si="23"/>
        <v>30</v>
      </c>
      <c r="S209" s="15" t="str">
        <f t="shared" si="26"/>
        <v xml:space="preserve"> </v>
      </c>
      <c r="T209" s="22" t="s">
        <v>235</v>
      </c>
      <c r="U209" s="14">
        <f t="shared" si="27"/>
        <v>46229</v>
      </c>
      <c r="V209" s="14"/>
      <c r="W209" s="14"/>
    </row>
    <row r="210" spans="13:23" x14ac:dyDescent="0.15">
      <c r="M210" s="6">
        <v>7</v>
      </c>
      <c r="N210" s="6">
        <v>27</v>
      </c>
      <c r="O210" s="14">
        <f t="shared" si="24"/>
        <v>46230</v>
      </c>
      <c r="P210" s="7">
        <f t="shared" si="25"/>
        <v>2</v>
      </c>
      <c r="Q210" s="15">
        <f t="shared" si="28"/>
        <v>1</v>
      </c>
      <c r="R210" s="15">
        <f t="shared" si="23"/>
        <v>31</v>
      </c>
      <c r="S210" s="15">
        <f t="shared" si="26"/>
        <v>31</v>
      </c>
      <c r="T210" s="22" t="s">
        <v>236</v>
      </c>
      <c r="U210" s="14">
        <f t="shared" si="27"/>
        <v>46230</v>
      </c>
      <c r="V210" s="14"/>
      <c r="W210" s="14"/>
    </row>
    <row r="211" spans="13:23" x14ac:dyDescent="0.15">
      <c r="M211" s="6">
        <v>7</v>
      </c>
      <c r="N211" s="6">
        <v>28</v>
      </c>
      <c r="O211" s="14">
        <f t="shared" si="24"/>
        <v>46231</v>
      </c>
      <c r="P211" s="7">
        <f t="shared" si="25"/>
        <v>3</v>
      </c>
      <c r="Q211" s="15">
        <f t="shared" si="28"/>
        <v>0</v>
      </c>
      <c r="R211" s="15">
        <f t="shared" ref="R211:R274" si="29">Q211+R210</f>
        <v>31</v>
      </c>
      <c r="S211" s="15" t="str">
        <f t="shared" si="26"/>
        <v xml:space="preserve"> </v>
      </c>
      <c r="T211" s="22" t="s">
        <v>237</v>
      </c>
      <c r="U211" s="14">
        <f t="shared" si="27"/>
        <v>46231</v>
      </c>
      <c r="V211" s="14"/>
      <c r="W211" s="14"/>
    </row>
    <row r="212" spans="13:23" x14ac:dyDescent="0.15">
      <c r="M212" s="6">
        <v>7</v>
      </c>
      <c r="N212" s="6">
        <v>29</v>
      </c>
      <c r="O212" s="14">
        <f t="shared" si="24"/>
        <v>46232</v>
      </c>
      <c r="P212" s="7">
        <f t="shared" si="25"/>
        <v>4</v>
      </c>
      <c r="Q212" s="15">
        <f t="shared" si="28"/>
        <v>0</v>
      </c>
      <c r="R212" s="15">
        <f t="shared" si="29"/>
        <v>31</v>
      </c>
      <c r="S212" s="15" t="str">
        <f t="shared" si="26"/>
        <v xml:space="preserve"> </v>
      </c>
      <c r="T212" s="22" t="s">
        <v>238</v>
      </c>
      <c r="U212" s="14">
        <f t="shared" si="27"/>
        <v>46232</v>
      </c>
      <c r="V212" s="14"/>
      <c r="W212" s="14"/>
    </row>
    <row r="213" spans="13:23" x14ac:dyDescent="0.15">
      <c r="M213" s="6">
        <v>7</v>
      </c>
      <c r="N213" s="6">
        <v>30</v>
      </c>
      <c r="O213" s="14">
        <f t="shared" si="24"/>
        <v>46233</v>
      </c>
      <c r="P213" s="7">
        <f t="shared" si="25"/>
        <v>5</v>
      </c>
      <c r="Q213" s="15">
        <f t="shared" si="28"/>
        <v>0</v>
      </c>
      <c r="R213" s="15">
        <f t="shared" si="29"/>
        <v>31</v>
      </c>
      <c r="S213" s="15" t="str">
        <f t="shared" si="26"/>
        <v xml:space="preserve"> </v>
      </c>
      <c r="T213" s="22" t="s">
        <v>239</v>
      </c>
      <c r="U213" s="14">
        <f t="shared" si="27"/>
        <v>46233</v>
      </c>
      <c r="V213" s="14"/>
      <c r="W213" s="14"/>
    </row>
    <row r="214" spans="13:23" x14ac:dyDescent="0.15">
      <c r="M214" s="6">
        <v>7</v>
      </c>
      <c r="N214" s="6">
        <v>31</v>
      </c>
      <c r="O214" s="14">
        <f t="shared" si="24"/>
        <v>46234</v>
      </c>
      <c r="P214" s="7">
        <f t="shared" si="25"/>
        <v>6</v>
      </c>
      <c r="Q214" s="15">
        <f t="shared" si="28"/>
        <v>0</v>
      </c>
      <c r="R214" s="15">
        <f t="shared" si="29"/>
        <v>31</v>
      </c>
      <c r="S214" s="15" t="str">
        <f t="shared" si="26"/>
        <v xml:space="preserve"> </v>
      </c>
      <c r="T214" s="22" t="s">
        <v>240</v>
      </c>
      <c r="U214" s="14">
        <f t="shared" si="27"/>
        <v>46234</v>
      </c>
      <c r="V214" s="14"/>
      <c r="W214" s="14"/>
    </row>
    <row r="215" spans="13:23" x14ac:dyDescent="0.15">
      <c r="M215" s="6">
        <v>8</v>
      </c>
      <c r="N215" s="6">
        <v>1</v>
      </c>
      <c r="O215" s="14">
        <f t="shared" si="24"/>
        <v>46235</v>
      </c>
      <c r="P215" s="7">
        <f t="shared" si="25"/>
        <v>7</v>
      </c>
      <c r="Q215" s="15">
        <f t="shared" si="28"/>
        <v>0</v>
      </c>
      <c r="R215" s="15">
        <f t="shared" si="29"/>
        <v>31</v>
      </c>
      <c r="S215" s="15" t="str">
        <f t="shared" si="26"/>
        <v xml:space="preserve"> </v>
      </c>
      <c r="T215" s="22" t="s">
        <v>241</v>
      </c>
      <c r="U215" s="14">
        <f t="shared" si="27"/>
        <v>46235</v>
      </c>
      <c r="V215" s="14"/>
      <c r="W215" s="14"/>
    </row>
    <row r="216" spans="13:23" x14ac:dyDescent="0.15">
      <c r="M216" s="6">
        <v>8</v>
      </c>
      <c r="N216" s="6">
        <v>2</v>
      </c>
      <c r="O216" s="14">
        <f t="shared" si="24"/>
        <v>46236</v>
      </c>
      <c r="P216" s="7">
        <f t="shared" si="25"/>
        <v>1</v>
      </c>
      <c r="Q216" s="15">
        <f t="shared" si="28"/>
        <v>0</v>
      </c>
      <c r="R216" s="15">
        <f t="shared" si="29"/>
        <v>31</v>
      </c>
      <c r="S216" s="15" t="str">
        <f t="shared" si="26"/>
        <v xml:space="preserve"> </v>
      </c>
      <c r="T216" s="22" t="s">
        <v>242</v>
      </c>
      <c r="U216" s="14">
        <f t="shared" si="27"/>
        <v>46236</v>
      </c>
      <c r="V216" s="14"/>
      <c r="W216" s="14"/>
    </row>
    <row r="217" spans="13:23" x14ac:dyDescent="0.15">
      <c r="M217" s="6">
        <v>8</v>
      </c>
      <c r="N217" s="6">
        <v>3</v>
      </c>
      <c r="O217" s="14">
        <f t="shared" si="24"/>
        <v>46237</v>
      </c>
      <c r="P217" s="7">
        <f t="shared" si="25"/>
        <v>2</v>
      </c>
      <c r="Q217" s="15">
        <f t="shared" si="28"/>
        <v>1</v>
      </c>
      <c r="R217" s="15">
        <f t="shared" si="29"/>
        <v>32</v>
      </c>
      <c r="S217" s="15">
        <f t="shared" si="26"/>
        <v>32</v>
      </c>
      <c r="T217" s="22" t="s">
        <v>243</v>
      </c>
      <c r="U217" s="14">
        <f t="shared" si="27"/>
        <v>46237</v>
      </c>
      <c r="V217" s="14"/>
      <c r="W217" s="14"/>
    </row>
    <row r="218" spans="13:23" x14ac:dyDescent="0.15">
      <c r="M218" s="6">
        <v>8</v>
      </c>
      <c r="N218" s="6">
        <v>4</v>
      </c>
      <c r="O218" s="14">
        <f t="shared" si="24"/>
        <v>46238</v>
      </c>
      <c r="P218" s="7">
        <f t="shared" si="25"/>
        <v>3</v>
      </c>
      <c r="Q218" s="15">
        <f t="shared" si="28"/>
        <v>0</v>
      </c>
      <c r="R218" s="15">
        <f t="shared" si="29"/>
        <v>32</v>
      </c>
      <c r="S218" s="15" t="str">
        <f t="shared" si="26"/>
        <v xml:space="preserve"> </v>
      </c>
      <c r="T218" s="22" t="s">
        <v>244</v>
      </c>
      <c r="U218" s="14">
        <f t="shared" si="27"/>
        <v>46238</v>
      </c>
      <c r="V218" s="14"/>
      <c r="W218" s="14"/>
    </row>
    <row r="219" spans="13:23" x14ac:dyDescent="0.15">
      <c r="M219" s="6">
        <v>8</v>
      </c>
      <c r="N219" s="6">
        <v>5</v>
      </c>
      <c r="O219" s="14">
        <f t="shared" si="24"/>
        <v>46239</v>
      </c>
      <c r="P219" s="7">
        <f t="shared" si="25"/>
        <v>4</v>
      </c>
      <c r="Q219" s="15">
        <f t="shared" si="28"/>
        <v>0</v>
      </c>
      <c r="R219" s="15">
        <f t="shared" si="29"/>
        <v>32</v>
      </c>
      <c r="S219" s="15" t="str">
        <f t="shared" si="26"/>
        <v xml:space="preserve"> </v>
      </c>
      <c r="T219" s="22" t="s">
        <v>245</v>
      </c>
      <c r="U219" s="14">
        <f t="shared" si="27"/>
        <v>46239</v>
      </c>
      <c r="V219" s="14"/>
      <c r="W219" s="14"/>
    </row>
    <row r="220" spans="13:23" x14ac:dyDescent="0.15">
      <c r="M220" s="6">
        <v>8</v>
      </c>
      <c r="N220" s="6">
        <v>6</v>
      </c>
      <c r="O220" s="14">
        <f t="shared" si="24"/>
        <v>46240</v>
      </c>
      <c r="P220" s="7">
        <f t="shared" si="25"/>
        <v>5</v>
      </c>
      <c r="Q220" s="15">
        <f t="shared" si="28"/>
        <v>0</v>
      </c>
      <c r="R220" s="15">
        <f t="shared" si="29"/>
        <v>32</v>
      </c>
      <c r="S220" s="15" t="str">
        <f t="shared" si="26"/>
        <v xml:space="preserve"> </v>
      </c>
      <c r="T220" s="22" t="s">
        <v>246</v>
      </c>
      <c r="U220" s="14">
        <f t="shared" si="27"/>
        <v>46240</v>
      </c>
      <c r="V220" s="14"/>
      <c r="W220" s="14"/>
    </row>
    <row r="221" spans="13:23" x14ac:dyDescent="0.15">
      <c r="M221" s="6">
        <v>8</v>
      </c>
      <c r="N221" s="6">
        <v>7</v>
      </c>
      <c r="O221" s="14">
        <f t="shared" si="24"/>
        <v>46241</v>
      </c>
      <c r="P221" s="7">
        <f t="shared" si="25"/>
        <v>6</v>
      </c>
      <c r="Q221" s="15">
        <f t="shared" si="28"/>
        <v>0</v>
      </c>
      <c r="R221" s="15">
        <f t="shared" si="29"/>
        <v>32</v>
      </c>
      <c r="S221" s="15" t="str">
        <f t="shared" si="26"/>
        <v xml:space="preserve"> </v>
      </c>
      <c r="T221" s="22" t="s">
        <v>247</v>
      </c>
      <c r="U221" s="14">
        <f t="shared" si="27"/>
        <v>46241</v>
      </c>
      <c r="V221" s="14"/>
      <c r="W221" s="14"/>
    </row>
    <row r="222" spans="13:23" x14ac:dyDescent="0.15">
      <c r="M222" s="6">
        <v>8</v>
      </c>
      <c r="N222" s="6">
        <v>8</v>
      </c>
      <c r="O222" s="14">
        <f t="shared" si="24"/>
        <v>46242</v>
      </c>
      <c r="P222" s="7">
        <f t="shared" si="25"/>
        <v>7</v>
      </c>
      <c r="Q222" s="15">
        <f t="shared" si="28"/>
        <v>0</v>
      </c>
      <c r="R222" s="15">
        <f t="shared" si="29"/>
        <v>32</v>
      </c>
      <c r="S222" s="15" t="str">
        <f t="shared" si="26"/>
        <v xml:space="preserve"> </v>
      </c>
      <c r="T222" s="22" t="s">
        <v>248</v>
      </c>
      <c r="U222" s="14">
        <f t="shared" si="27"/>
        <v>46242</v>
      </c>
      <c r="V222" s="14"/>
      <c r="W222" s="14"/>
    </row>
    <row r="223" spans="13:23" x14ac:dyDescent="0.15">
      <c r="M223" s="6">
        <v>8</v>
      </c>
      <c r="N223" s="6">
        <v>9</v>
      </c>
      <c r="O223" s="14">
        <f t="shared" si="24"/>
        <v>46243</v>
      </c>
      <c r="P223" s="7">
        <f t="shared" si="25"/>
        <v>1</v>
      </c>
      <c r="Q223" s="15">
        <f t="shared" si="28"/>
        <v>0</v>
      </c>
      <c r="R223" s="15">
        <f t="shared" si="29"/>
        <v>32</v>
      </c>
      <c r="S223" s="15" t="str">
        <f t="shared" si="26"/>
        <v xml:space="preserve"> </v>
      </c>
      <c r="T223" s="22" t="s">
        <v>249</v>
      </c>
      <c r="U223" s="14">
        <f t="shared" si="27"/>
        <v>46243</v>
      </c>
      <c r="V223" s="14"/>
      <c r="W223" s="14"/>
    </row>
    <row r="224" spans="13:23" x14ac:dyDescent="0.15">
      <c r="M224" s="6">
        <v>8</v>
      </c>
      <c r="N224" s="6">
        <v>10</v>
      </c>
      <c r="O224" s="14">
        <f t="shared" si="24"/>
        <v>46244</v>
      </c>
      <c r="P224" s="7">
        <f t="shared" si="25"/>
        <v>2</v>
      </c>
      <c r="Q224" s="15">
        <f t="shared" si="28"/>
        <v>1</v>
      </c>
      <c r="R224" s="15">
        <f t="shared" si="29"/>
        <v>33</v>
      </c>
      <c r="S224" s="15">
        <f t="shared" si="26"/>
        <v>33</v>
      </c>
      <c r="T224" s="22" t="s">
        <v>250</v>
      </c>
      <c r="U224" s="14">
        <f t="shared" si="27"/>
        <v>46244</v>
      </c>
      <c r="V224" s="14"/>
      <c r="W224" s="14"/>
    </row>
    <row r="225" spans="13:23" x14ac:dyDescent="0.15">
      <c r="M225" s="6">
        <v>8</v>
      </c>
      <c r="N225" s="6">
        <v>11</v>
      </c>
      <c r="O225" s="14">
        <f t="shared" si="24"/>
        <v>46245</v>
      </c>
      <c r="P225" s="7">
        <f t="shared" si="25"/>
        <v>3</v>
      </c>
      <c r="Q225" s="15">
        <f t="shared" si="28"/>
        <v>0</v>
      </c>
      <c r="R225" s="15">
        <f t="shared" si="29"/>
        <v>33</v>
      </c>
      <c r="S225" s="15" t="str">
        <f t="shared" si="26"/>
        <v xml:space="preserve"> </v>
      </c>
      <c r="T225" s="22" t="s">
        <v>251</v>
      </c>
      <c r="U225" s="14">
        <f t="shared" si="27"/>
        <v>46245</v>
      </c>
      <c r="V225" s="14"/>
      <c r="W225" s="14"/>
    </row>
    <row r="226" spans="13:23" x14ac:dyDescent="0.15">
      <c r="M226" s="6">
        <v>8</v>
      </c>
      <c r="N226" s="6">
        <v>12</v>
      </c>
      <c r="O226" s="14">
        <f t="shared" si="24"/>
        <v>46246</v>
      </c>
      <c r="P226" s="7">
        <f t="shared" si="25"/>
        <v>4</v>
      </c>
      <c r="Q226" s="15">
        <f t="shared" si="28"/>
        <v>0</v>
      </c>
      <c r="R226" s="15">
        <f t="shared" si="29"/>
        <v>33</v>
      </c>
      <c r="S226" s="15" t="str">
        <f t="shared" si="26"/>
        <v xml:space="preserve"> </v>
      </c>
      <c r="T226" s="22" t="s">
        <v>252</v>
      </c>
      <c r="U226" s="14">
        <f t="shared" si="27"/>
        <v>46246</v>
      </c>
      <c r="V226" s="14"/>
      <c r="W226" s="14"/>
    </row>
    <row r="227" spans="13:23" x14ac:dyDescent="0.15">
      <c r="M227" s="6">
        <v>8</v>
      </c>
      <c r="N227" s="6">
        <v>13</v>
      </c>
      <c r="O227" s="14">
        <f t="shared" si="24"/>
        <v>46247</v>
      </c>
      <c r="P227" s="7">
        <f t="shared" si="25"/>
        <v>5</v>
      </c>
      <c r="Q227" s="15">
        <f t="shared" si="28"/>
        <v>0</v>
      </c>
      <c r="R227" s="15">
        <f t="shared" si="29"/>
        <v>33</v>
      </c>
      <c r="S227" s="15" t="str">
        <f t="shared" si="26"/>
        <v xml:space="preserve"> </v>
      </c>
      <c r="T227" s="22" t="s">
        <v>253</v>
      </c>
      <c r="U227" s="14">
        <f t="shared" si="27"/>
        <v>46247</v>
      </c>
      <c r="V227" s="14"/>
      <c r="W227" s="14"/>
    </row>
    <row r="228" spans="13:23" x14ac:dyDescent="0.15">
      <c r="M228" s="6">
        <v>8</v>
      </c>
      <c r="N228" s="6">
        <v>14</v>
      </c>
      <c r="O228" s="14">
        <f t="shared" si="24"/>
        <v>46248</v>
      </c>
      <c r="P228" s="7">
        <f t="shared" si="25"/>
        <v>6</v>
      </c>
      <c r="Q228" s="15">
        <f t="shared" si="28"/>
        <v>0</v>
      </c>
      <c r="R228" s="15">
        <f t="shared" si="29"/>
        <v>33</v>
      </c>
      <c r="S228" s="15" t="str">
        <f t="shared" si="26"/>
        <v xml:space="preserve"> </v>
      </c>
      <c r="T228" s="22" t="s">
        <v>254</v>
      </c>
      <c r="U228" s="14">
        <f t="shared" si="27"/>
        <v>46248</v>
      </c>
      <c r="V228" s="14"/>
      <c r="W228" s="14"/>
    </row>
    <row r="229" spans="13:23" x14ac:dyDescent="0.15">
      <c r="M229" s="6">
        <v>8</v>
      </c>
      <c r="N229" s="6">
        <v>15</v>
      </c>
      <c r="O229" s="14">
        <f t="shared" si="24"/>
        <v>46249</v>
      </c>
      <c r="P229" s="7">
        <f t="shared" si="25"/>
        <v>7</v>
      </c>
      <c r="Q229" s="15">
        <f t="shared" si="28"/>
        <v>0</v>
      </c>
      <c r="R229" s="15">
        <f t="shared" si="29"/>
        <v>33</v>
      </c>
      <c r="S229" s="15" t="str">
        <f t="shared" si="26"/>
        <v xml:space="preserve"> </v>
      </c>
      <c r="T229" s="22" t="s">
        <v>255</v>
      </c>
      <c r="U229" s="14">
        <f t="shared" si="27"/>
        <v>46249</v>
      </c>
      <c r="V229" s="14"/>
      <c r="W229" s="14"/>
    </row>
    <row r="230" spans="13:23" x14ac:dyDescent="0.15">
      <c r="M230" s="6">
        <v>8</v>
      </c>
      <c r="N230" s="6">
        <v>16</v>
      </c>
      <c r="O230" s="14">
        <f t="shared" si="24"/>
        <v>46250</v>
      </c>
      <c r="P230" s="7">
        <f t="shared" si="25"/>
        <v>1</v>
      </c>
      <c r="Q230" s="15">
        <f t="shared" si="28"/>
        <v>0</v>
      </c>
      <c r="R230" s="15">
        <f t="shared" si="29"/>
        <v>33</v>
      </c>
      <c r="S230" s="15" t="str">
        <f t="shared" si="26"/>
        <v xml:space="preserve"> </v>
      </c>
      <c r="T230" s="22" t="s">
        <v>256</v>
      </c>
      <c r="U230" s="14">
        <f t="shared" si="27"/>
        <v>46250</v>
      </c>
      <c r="V230" s="14"/>
      <c r="W230" s="14"/>
    </row>
    <row r="231" spans="13:23" x14ac:dyDescent="0.15">
      <c r="M231" s="6">
        <v>8</v>
      </c>
      <c r="N231" s="6">
        <v>17</v>
      </c>
      <c r="O231" s="14">
        <f t="shared" si="24"/>
        <v>46251</v>
      </c>
      <c r="P231" s="7">
        <f t="shared" si="25"/>
        <v>2</v>
      </c>
      <c r="Q231" s="15">
        <f t="shared" si="28"/>
        <v>1</v>
      </c>
      <c r="R231" s="15">
        <f t="shared" si="29"/>
        <v>34</v>
      </c>
      <c r="S231" s="15">
        <f t="shared" si="26"/>
        <v>34</v>
      </c>
      <c r="T231" s="22" t="s">
        <v>257</v>
      </c>
      <c r="U231" s="14">
        <f t="shared" si="27"/>
        <v>46251</v>
      </c>
      <c r="V231" s="14"/>
      <c r="W231" s="14"/>
    </row>
    <row r="232" spans="13:23" x14ac:dyDescent="0.15">
      <c r="M232" s="6">
        <v>8</v>
      </c>
      <c r="N232" s="6">
        <v>18</v>
      </c>
      <c r="O232" s="14">
        <f t="shared" si="24"/>
        <v>46252</v>
      </c>
      <c r="P232" s="7">
        <f t="shared" si="25"/>
        <v>3</v>
      </c>
      <c r="Q232" s="15">
        <f t="shared" si="28"/>
        <v>0</v>
      </c>
      <c r="R232" s="15">
        <f t="shared" si="29"/>
        <v>34</v>
      </c>
      <c r="S232" s="15" t="str">
        <f t="shared" si="26"/>
        <v xml:space="preserve"> </v>
      </c>
      <c r="T232" s="22" t="s">
        <v>258</v>
      </c>
      <c r="U232" s="14">
        <f t="shared" si="27"/>
        <v>46252</v>
      </c>
      <c r="V232" s="14"/>
      <c r="W232" s="14"/>
    </row>
    <row r="233" spans="13:23" x14ac:dyDescent="0.15">
      <c r="M233" s="6">
        <v>8</v>
      </c>
      <c r="N233" s="6">
        <v>19</v>
      </c>
      <c r="O233" s="14">
        <f t="shared" si="24"/>
        <v>46253</v>
      </c>
      <c r="P233" s="7">
        <f t="shared" si="25"/>
        <v>4</v>
      </c>
      <c r="Q233" s="15">
        <f t="shared" si="28"/>
        <v>0</v>
      </c>
      <c r="R233" s="15">
        <f t="shared" si="29"/>
        <v>34</v>
      </c>
      <c r="S233" s="15" t="str">
        <f t="shared" si="26"/>
        <v xml:space="preserve"> </v>
      </c>
      <c r="T233" s="22" t="s">
        <v>259</v>
      </c>
      <c r="U233" s="14">
        <f t="shared" si="27"/>
        <v>46253</v>
      </c>
      <c r="V233" s="14"/>
      <c r="W233" s="14"/>
    </row>
    <row r="234" spans="13:23" x14ac:dyDescent="0.15">
      <c r="M234" s="6">
        <v>8</v>
      </c>
      <c r="N234" s="6">
        <v>20</v>
      </c>
      <c r="O234" s="14">
        <f t="shared" si="24"/>
        <v>46254</v>
      </c>
      <c r="P234" s="7">
        <f t="shared" si="25"/>
        <v>5</v>
      </c>
      <c r="Q234" s="15">
        <f t="shared" si="28"/>
        <v>0</v>
      </c>
      <c r="R234" s="15">
        <f t="shared" si="29"/>
        <v>34</v>
      </c>
      <c r="S234" s="15" t="str">
        <f t="shared" si="26"/>
        <v xml:space="preserve"> </v>
      </c>
      <c r="T234" s="22" t="s">
        <v>260</v>
      </c>
      <c r="U234" s="14">
        <f t="shared" si="27"/>
        <v>46254</v>
      </c>
      <c r="V234" s="14"/>
      <c r="W234" s="14"/>
    </row>
    <row r="235" spans="13:23" x14ac:dyDescent="0.15">
      <c r="M235" s="6">
        <v>8</v>
      </c>
      <c r="N235" s="6">
        <v>21</v>
      </c>
      <c r="O235" s="14">
        <f t="shared" si="24"/>
        <v>46255</v>
      </c>
      <c r="P235" s="7">
        <f t="shared" si="25"/>
        <v>6</v>
      </c>
      <c r="Q235" s="15">
        <f t="shared" si="28"/>
        <v>0</v>
      </c>
      <c r="R235" s="15">
        <f t="shared" si="29"/>
        <v>34</v>
      </c>
      <c r="S235" s="15" t="str">
        <f t="shared" si="26"/>
        <v xml:space="preserve"> </v>
      </c>
      <c r="T235" s="22" t="s">
        <v>261</v>
      </c>
      <c r="U235" s="14">
        <f t="shared" si="27"/>
        <v>46255</v>
      </c>
      <c r="V235" s="14"/>
      <c r="W235" s="14"/>
    </row>
    <row r="236" spans="13:23" x14ac:dyDescent="0.15">
      <c r="M236" s="6">
        <v>8</v>
      </c>
      <c r="N236" s="6">
        <v>22</v>
      </c>
      <c r="O236" s="14">
        <f t="shared" si="24"/>
        <v>46256</v>
      </c>
      <c r="P236" s="7">
        <f t="shared" si="25"/>
        <v>7</v>
      </c>
      <c r="Q236" s="15">
        <f t="shared" si="28"/>
        <v>0</v>
      </c>
      <c r="R236" s="15">
        <f t="shared" si="29"/>
        <v>34</v>
      </c>
      <c r="S236" s="15" t="str">
        <f t="shared" si="26"/>
        <v xml:space="preserve"> </v>
      </c>
      <c r="T236" s="22" t="s">
        <v>262</v>
      </c>
      <c r="U236" s="14">
        <f t="shared" si="27"/>
        <v>46256</v>
      </c>
      <c r="V236" s="14"/>
      <c r="W236" s="14"/>
    </row>
    <row r="237" spans="13:23" x14ac:dyDescent="0.15">
      <c r="M237" s="6">
        <v>8</v>
      </c>
      <c r="N237" s="6">
        <v>23</v>
      </c>
      <c r="O237" s="14">
        <f t="shared" si="24"/>
        <v>46257</v>
      </c>
      <c r="P237" s="7">
        <f t="shared" si="25"/>
        <v>1</v>
      </c>
      <c r="Q237" s="15">
        <f t="shared" si="28"/>
        <v>0</v>
      </c>
      <c r="R237" s="15">
        <f t="shared" si="29"/>
        <v>34</v>
      </c>
      <c r="S237" s="15" t="str">
        <f t="shared" si="26"/>
        <v xml:space="preserve"> </v>
      </c>
      <c r="T237" s="22" t="s">
        <v>263</v>
      </c>
      <c r="U237" s="14">
        <f t="shared" si="27"/>
        <v>46257</v>
      </c>
      <c r="V237" s="14"/>
      <c r="W237" s="14"/>
    </row>
    <row r="238" spans="13:23" x14ac:dyDescent="0.15">
      <c r="M238" s="6">
        <v>8</v>
      </c>
      <c r="N238" s="6">
        <v>24</v>
      </c>
      <c r="O238" s="14">
        <f t="shared" si="24"/>
        <v>46258</v>
      </c>
      <c r="P238" s="7">
        <f t="shared" si="25"/>
        <v>2</v>
      </c>
      <c r="Q238" s="15">
        <f t="shared" si="28"/>
        <v>1</v>
      </c>
      <c r="R238" s="15">
        <f t="shared" si="29"/>
        <v>35</v>
      </c>
      <c r="S238" s="15">
        <f t="shared" si="26"/>
        <v>35</v>
      </c>
      <c r="T238" s="22" t="s">
        <v>264</v>
      </c>
      <c r="U238" s="14">
        <f t="shared" si="27"/>
        <v>46258</v>
      </c>
      <c r="V238" s="14"/>
      <c r="W238" s="14"/>
    </row>
    <row r="239" spans="13:23" x14ac:dyDescent="0.15">
      <c r="M239" s="6">
        <v>8</v>
      </c>
      <c r="N239" s="6">
        <v>25</v>
      </c>
      <c r="O239" s="14">
        <f t="shared" si="24"/>
        <v>46259</v>
      </c>
      <c r="P239" s="7">
        <f t="shared" si="25"/>
        <v>3</v>
      </c>
      <c r="Q239" s="15">
        <f t="shared" si="28"/>
        <v>0</v>
      </c>
      <c r="R239" s="15">
        <f t="shared" si="29"/>
        <v>35</v>
      </c>
      <c r="S239" s="15" t="str">
        <f t="shared" si="26"/>
        <v xml:space="preserve"> </v>
      </c>
      <c r="T239" s="22" t="s">
        <v>265</v>
      </c>
      <c r="U239" s="14">
        <f t="shared" si="27"/>
        <v>46259</v>
      </c>
      <c r="V239" s="14"/>
      <c r="W239" s="14"/>
    </row>
    <row r="240" spans="13:23" x14ac:dyDescent="0.15">
      <c r="M240" s="6">
        <v>8</v>
      </c>
      <c r="N240" s="6">
        <v>26</v>
      </c>
      <c r="O240" s="14">
        <f t="shared" si="24"/>
        <v>46260</v>
      </c>
      <c r="P240" s="7">
        <f t="shared" si="25"/>
        <v>4</v>
      </c>
      <c r="Q240" s="15">
        <f t="shared" si="28"/>
        <v>0</v>
      </c>
      <c r="R240" s="15">
        <f t="shared" si="29"/>
        <v>35</v>
      </c>
      <c r="S240" s="15" t="str">
        <f t="shared" si="26"/>
        <v xml:space="preserve"> </v>
      </c>
      <c r="T240" s="22" t="s">
        <v>266</v>
      </c>
      <c r="U240" s="14">
        <f t="shared" si="27"/>
        <v>46260</v>
      </c>
      <c r="V240" s="14"/>
      <c r="W240" s="14"/>
    </row>
    <row r="241" spans="13:23" x14ac:dyDescent="0.15">
      <c r="M241" s="6">
        <v>8</v>
      </c>
      <c r="N241" s="6">
        <v>27</v>
      </c>
      <c r="O241" s="14">
        <f t="shared" si="24"/>
        <v>46261</v>
      </c>
      <c r="P241" s="7">
        <f t="shared" si="25"/>
        <v>5</v>
      </c>
      <c r="Q241" s="15">
        <f t="shared" si="28"/>
        <v>0</v>
      </c>
      <c r="R241" s="15">
        <f t="shared" si="29"/>
        <v>35</v>
      </c>
      <c r="S241" s="15" t="str">
        <f t="shared" si="26"/>
        <v xml:space="preserve"> </v>
      </c>
      <c r="T241" s="22" t="s">
        <v>267</v>
      </c>
      <c r="U241" s="14">
        <f t="shared" si="27"/>
        <v>46261</v>
      </c>
      <c r="V241" s="14"/>
      <c r="W241" s="14"/>
    </row>
    <row r="242" spans="13:23" x14ac:dyDescent="0.15">
      <c r="M242" s="6">
        <v>8</v>
      </c>
      <c r="N242" s="6">
        <v>28</v>
      </c>
      <c r="O242" s="14">
        <f t="shared" si="24"/>
        <v>46262</v>
      </c>
      <c r="P242" s="7">
        <f t="shared" si="25"/>
        <v>6</v>
      </c>
      <c r="Q242" s="15">
        <f t="shared" si="28"/>
        <v>0</v>
      </c>
      <c r="R242" s="15">
        <f t="shared" si="29"/>
        <v>35</v>
      </c>
      <c r="S242" s="15" t="str">
        <f t="shared" si="26"/>
        <v xml:space="preserve"> </v>
      </c>
      <c r="T242" s="22" t="s">
        <v>268</v>
      </c>
      <c r="U242" s="14">
        <f t="shared" si="27"/>
        <v>46262</v>
      </c>
      <c r="V242" s="14"/>
      <c r="W242" s="14"/>
    </row>
    <row r="243" spans="13:23" x14ac:dyDescent="0.15">
      <c r="M243" s="6">
        <v>8</v>
      </c>
      <c r="N243" s="6">
        <v>29</v>
      </c>
      <c r="O243" s="14">
        <f t="shared" si="24"/>
        <v>46263</v>
      </c>
      <c r="P243" s="7">
        <f t="shared" si="25"/>
        <v>7</v>
      </c>
      <c r="Q243" s="15">
        <f t="shared" si="28"/>
        <v>0</v>
      </c>
      <c r="R243" s="15">
        <f t="shared" si="29"/>
        <v>35</v>
      </c>
      <c r="S243" s="15" t="str">
        <f t="shared" si="26"/>
        <v xml:space="preserve"> </v>
      </c>
      <c r="T243" s="22" t="s">
        <v>269</v>
      </c>
      <c r="U243" s="14">
        <f t="shared" si="27"/>
        <v>46263</v>
      </c>
      <c r="V243" s="14"/>
      <c r="W243" s="14"/>
    </row>
    <row r="244" spans="13:23" x14ac:dyDescent="0.15">
      <c r="M244" s="6">
        <v>8</v>
      </c>
      <c r="N244" s="6">
        <v>30</v>
      </c>
      <c r="O244" s="14">
        <f t="shared" si="24"/>
        <v>46264</v>
      </c>
      <c r="P244" s="7">
        <f t="shared" si="25"/>
        <v>1</v>
      </c>
      <c r="Q244" s="15">
        <f t="shared" si="28"/>
        <v>0</v>
      </c>
      <c r="R244" s="15">
        <f t="shared" si="29"/>
        <v>35</v>
      </c>
      <c r="S244" s="15" t="str">
        <f t="shared" si="26"/>
        <v xml:space="preserve"> </v>
      </c>
      <c r="T244" s="22" t="s">
        <v>270</v>
      </c>
      <c r="U244" s="14">
        <f t="shared" si="27"/>
        <v>46264</v>
      </c>
      <c r="V244" s="14"/>
      <c r="W244" s="14"/>
    </row>
    <row r="245" spans="13:23" x14ac:dyDescent="0.15">
      <c r="M245" s="6">
        <v>8</v>
      </c>
      <c r="N245" s="6">
        <v>31</v>
      </c>
      <c r="O245" s="14">
        <f t="shared" si="24"/>
        <v>46265</v>
      </c>
      <c r="P245" s="7">
        <f t="shared" si="25"/>
        <v>2</v>
      </c>
      <c r="Q245" s="15">
        <f t="shared" si="28"/>
        <v>1</v>
      </c>
      <c r="R245" s="15">
        <f t="shared" si="29"/>
        <v>36</v>
      </c>
      <c r="S245" s="15">
        <f t="shared" si="26"/>
        <v>36</v>
      </c>
      <c r="T245" s="22" t="s">
        <v>271</v>
      </c>
      <c r="U245" s="14">
        <f t="shared" si="27"/>
        <v>46265</v>
      </c>
      <c r="V245" s="14"/>
      <c r="W245" s="14"/>
    </row>
    <row r="246" spans="13:23" x14ac:dyDescent="0.15">
      <c r="M246" s="6">
        <v>9</v>
      </c>
      <c r="N246" s="6">
        <v>1</v>
      </c>
      <c r="O246" s="14">
        <f t="shared" si="24"/>
        <v>46266</v>
      </c>
      <c r="P246" s="7">
        <f t="shared" si="25"/>
        <v>3</v>
      </c>
      <c r="Q246" s="15">
        <f t="shared" si="28"/>
        <v>0</v>
      </c>
      <c r="R246" s="15">
        <f t="shared" si="29"/>
        <v>36</v>
      </c>
      <c r="S246" s="15" t="str">
        <f t="shared" si="26"/>
        <v xml:space="preserve"> </v>
      </c>
      <c r="T246" s="22" t="s">
        <v>272</v>
      </c>
      <c r="U246" s="14">
        <f t="shared" si="27"/>
        <v>46266</v>
      </c>
      <c r="V246" s="14"/>
      <c r="W246" s="14"/>
    </row>
    <row r="247" spans="13:23" x14ac:dyDescent="0.15">
      <c r="M247" s="6">
        <v>9</v>
      </c>
      <c r="N247" s="6">
        <v>2</v>
      </c>
      <c r="O247" s="14">
        <f t="shared" si="24"/>
        <v>46267</v>
      </c>
      <c r="P247" s="7">
        <f t="shared" si="25"/>
        <v>4</v>
      </c>
      <c r="Q247" s="15">
        <f t="shared" si="28"/>
        <v>0</v>
      </c>
      <c r="R247" s="15">
        <f t="shared" si="29"/>
        <v>36</v>
      </c>
      <c r="S247" s="15" t="str">
        <f t="shared" si="26"/>
        <v xml:space="preserve"> </v>
      </c>
      <c r="T247" s="22" t="s">
        <v>273</v>
      </c>
      <c r="U247" s="14">
        <f t="shared" si="27"/>
        <v>46267</v>
      </c>
      <c r="V247" s="14"/>
      <c r="W247" s="14"/>
    </row>
    <row r="248" spans="13:23" x14ac:dyDescent="0.15">
      <c r="M248" s="6">
        <v>9</v>
      </c>
      <c r="N248" s="6">
        <v>3</v>
      </c>
      <c r="O248" s="14">
        <f t="shared" si="24"/>
        <v>46268</v>
      </c>
      <c r="P248" s="7">
        <f t="shared" si="25"/>
        <v>5</v>
      </c>
      <c r="Q248" s="15">
        <f t="shared" si="28"/>
        <v>0</v>
      </c>
      <c r="R248" s="15">
        <f t="shared" si="29"/>
        <v>36</v>
      </c>
      <c r="S248" s="15" t="str">
        <f t="shared" si="26"/>
        <v xml:space="preserve"> </v>
      </c>
      <c r="T248" s="22" t="s">
        <v>274</v>
      </c>
      <c r="U248" s="14">
        <f t="shared" si="27"/>
        <v>46268</v>
      </c>
      <c r="V248" s="14"/>
      <c r="W248" s="14"/>
    </row>
    <row r="249" spans="13:23" x14ac:dyDescent="0.15">
      <c r="M249" s="6">
        <v>9</v>
      </c>
      <c r="N249" s="6">
        <v>4</v>
      </c>
      <c r="O249" s="14">
        <f t="shared" si="24"/>
        <v>46269</v>
      </c>
      <c r="P249" s="7">
        <f t="shared" si="25"/>
        <v>6</v>
      </c>
      <c r="Q249" s="15">
        <f t="shared" si="28"/>
        <v>0</v>
      </c>
      <c r="R249" s="15">
        <f t="shared" si="29"/>
        <v>36</v>
      </c>
      <c r="S249" s="15" t="str">
        <f t="shared" si="26"/>
        <v xml:space="preserve"> </v>
      </c>
      <c r="T249" s="22" t="s">
        <v>275</v>
      </c>
      <c r="U249" s="14">
        <f t="shared" si="27"/>
        <v>46269</v>
      </c>
      <c r="V249" s="14"/>
      <c r="W249" s="14"/>
    </row>
    <row r="250" spans="13:23" x14ac:dyDescent="0.15">
      <c r="M250" s="6">
        <v>9</v>
      </c>
      <c r="N250" s="6">
        <v>5</v>
      </c>
      <c r="O250" s="14">
        <f t="shared" si="24"/>
        <v>46270</v>
      </c>
      <c r="P250" s="7">
        <f t="shared" si="25"/>
        <v>7</v>
      </c>
      <c r="Q250" s="15">
        <f t="shared" si="28"/>
        <v>0</v>
      </c>
      <c r="R250" s="15">
        <f t="shared" si="29"/>
        <v>36</v>
      </c>
      <c r="S250" s="15" t="str">
        <f t="shared" si="26"/>
        <v xml:space="preserve"> </v>
      </c>
      <c r="T250" s="22" t="s">
        <v>276</v>
      </c>
      <c r="U250" s="14">
        <f t="shared" si="27"/>
        <v>46270</v>
      </c>
      <c r="V250" s="14"/>
      <c r="W250" s="14"/>
    </row>
    <row r="251" spans="13:23" x14ac:dyDescent="0.15">
      <c r="M251" s="6">
        <v>9</v>
      </c>
      <c r="N251" s="6">
        <v>6</v>
      </c>
      <c r="O251" s="14">
        <f t="shared" si="24"/>
        <v>46271</v>
      </c>
      <c r="P251" s="7">
        <f t="shared" si="25"/>
        <v>1</v>
      </c>
      <c r="Q251" s="15">
        <f t="shared" si="28"/>
        <v>0</v>
      </c>
      <c r="R251" s="15">
        <f t="shared" si="29"/>
        <v>36</v>
      </c>
      <c r="S251" s="15" t="str">
        <f t="shared" si="26"/>
        <v xml:space="preserve"> </v>
      </c>
      <c r="T251" s="22" t="s">
        <v>277</v>
      </c>
      <c r="U251" s="14">
        <f t="shared" si="27"/>
        <v>46271</v>
      </c>
      <c r="V251" s="14"/>
      <c r="W251" s="14"/>
    </row>
    <row r="252" spans="13:23" x14ac:dyDescent="0.15">
      <c r="M252" s="6">
        <v>9</v>
      </c>
      <c r="N252" s="6">
        <v>7</v>
      </c>
      <c r="O252" s="14">
        <f t="shared" si="24"/>
        <v>46272</v>
      </c>
      <c r="P252" s="7">
        <f t="shared" si="25"/>
        <v>2</v>
      </c>
      <c r="Q252" s="15">
        <f t="shared" si="28"/>
        <v>1</v>
      </c>
      <c r="R252" s="15">
        <f t="shared" si="29"/>
        <v>37</v>
      </c>
      <c r="S252" s="15">
        <f t="shared" si="26"/>
        <v>37</v>
      </c>
      <c r="T252" s="22" t="s">
        <v>278</v>
      </c>
      <c r="U252" s="14">
        <f t="shared" si="27"/>
        <v>46272</v>
      </c>
      <c r="V252" s="14"/>
      <c r="W252" s="14"/>
    </row>
    <row r="253" spans="13:23" x14ac:dyDescent="0.15">
      <c r="M253" s="6">
        <v>9</v>
      </c>
      <c r="N253" s="6">
        <v>8</v>
      </c>
      <c r="O253" s="14">
        <f t="shared" si="24"/>
        <v>46273</v>
      </c>
      <c r="P253" s="7">
        <f t="shared" si="25"/>
        <v>3</v>
      </c>
      <c r="Q253" s="15">
        <f t="shared" si="28"/>
        <v>0</v>
      </c>
      <c r="R253" s="15">
        <f t="shared" si="29"/>
        <v>37</v>
      </c>
      <c r="S253" s="15" t="str">
        <f t="shared" si="26"/>
        <v xml:space="preserve"> </v>
      </c>
      <c r="T253" s="22" t="s">
        <v>279</v>
      </c>
      <c r="U253" s="14">
        <f t="shared" si="27"/>
        <v>46273</v>
      </c>
      <c r="V253" s="14"/>
      <c r="W253" s="14"/>
    </row>
    <row r="254" spans="13:23" x14ac:dyDescent="0.15">
      <c r="M254" s="6">
        <v>9</v>
      </c>
      <c r="N254" s="6">
        <v>9</v>
      </c>
      <c r="O254" s="14">
        <f t="shared" si="24"/>
        <v>46274</v>
      </c>
      <c r="P254" s="7">
        <f t="shared" si="25"/>
        <v>4</v>
      </c>
      <c r="Q254" s="15">
        <f t="shared" si="28"/>
        <v>0</v>
      </c>
      <c r="R254" s="15">
        <f t="shared" si="29"/>
        <v>37</v>
      </c>
      <c r="S254" s="15" t="str">
        <f t="shared" si="26"/>
        <v xml:space="preserve"> </v>
      </c>
      <c r="T254" s="22" t="s">
        <v>280</v>
      </c>
      <c r="U254" s="14">
        <f t="shared" si="27"/>
        <v>46274</v>
      </c>
      <c r="V254" s="14"/>
      <c r="W254" s="14"/>
    </row>
    <row r="255" spans="13:23" x14ac:dyDescent="0.15">
      <c r="M255" s="6">
        <v>9</v>
      </c>
      <c r="N255" s="6">
        <v>10</v>
      </c>
      <c r="O255" s="14">
        <f t="shared" si="24"/>
        <v>46275</v>
      </c>
      <c r="P255" s="7">
        <f t="shared" si="25"/>
        <v>5</v>
      </c>
      <c r="Q255" s="15">
        <f t="shared" si="28"/>
        <v>0</v>
      </c>
      <c r="R255" s="15">
        <f t="shared" si="29"/>
        <v>37</v>
      </c>
      <c r="S255" s="15" t="str">
        <f t="shared" si="26"/>
        <v xml:space="preserve"> </v>
      </c>
      <c r="T255" s="22" t="s">
        <v>281</v>
      </c>
      <c r="U255" s="14">
        <f t="shared" si="27"/>
        <v>46275</v>
      </c>
      <c r="V255" s="14"/>
      <c r="W255" s="14"/>
    </row>
    <row r="256" spans="13:23" x14ac:dyDescent="0.15">
      <c r="M256" s="6">
        <v>9</v>
      </c>
      <c r="N256" s="6">
        <v>11</v>
      </c>
      <c r="O256" s="14">
        <f t="shared" si="24"/>
        <v>46276</v>
      </c>
      <c r="P256" s="7">
        <f t="shared" si="25"/>
        <v>6</v>
      </c>
      <c r="Q256" s="15">
        <f t="shared" si="28"/>
        <v>0</v>
      </c>
      <c r="R256" s="15">
        <f t="shared" si="29"/>
        <v>37</v>
      </c>
      <c r="S256" s="15" t="str">
        <f t="shared" si="26"/>
        <v xml:space="preserve"> </v>
      </c>
      <c r="T256" s="22" t="s">
        <v>282</v>
      </c>
      <c r="U256" s="14">
        <f t="shared" si="27"/>
        <v>46276</v>
      </c>
      <c r="V256" s="14"/>
      <c r="W256" s="14"/>
    </row>
    <row r="257" spans="13:23" x14ac:dyDescent="0.15">
      <c r="M257" s="6">
        <v>9</v>
      </c>
      <c r="N257" s="6">
        <v>12</v>
      </c>
      <c r="O257" s="14">
        <f t="shared" si="24"/>
        <v>46277</v>
      </c>
      <c r="P257" s="7">
        <f t="shared" si="25"/>
        <v>7</v>
      </c>
      <c r="Q257" s="15">
        <f t="shared" si="28"/>
        <v>0</v>
      </c>
      <c r="R257" s="15">
        <f t="shared" si="29"/>
        <v>37</v>
      </c>
      <c r="S257" s="15" t="str">
        <f t="shared" si="26"/>
        <v xml:space="preserve"> </v>
      </c>
      <c r="T257" s="22" t="s">
        <v>283</v>
      </c>
      <c r="U257" s="14">
        <f t="shared" si="27"/>
        <v>46277</v>
      </c>
      <c r="V257" s="14"/>
      <c r="W257" s="14"/>
    </row>
    <row r="258" spans="13:23" x14ac:dyDescent="0.15">
      <c r="M258" s="6">
        <v>9</v>
      </c>
      <c r="N258" s="6">
        <v>13</v>
      </c>
      <c r="O258" s="14">
        <f t="shared" si="24"/>
        <v>46278</v>
      </c>
      <c r="P258" s="7">
        <f t="shared" si="25"/>
        <v>1</v>
      </c>
      <c r="Q258" s="15">
        <f t="shared" si="28"/>
        <v>0</v>
      </c>
      <c r="R258" s="15">
        <f t="shared" si="29"/>
        <v>37</v>
      </c>
      <c r="S258" s="15" t="str">
        <f t="shared" si="26"/>
        <v xml:space="preserve"> </v>
      </c>
      <c r="T258" s="22" t="s">
        <v>284</v>
      </c>
      <c r="U258" s="14">
        <f t="shared" si="27"/>
        <v>46278</v>
      </c>
      <c r="V258" s="14"/>
      <c r="W258" s="14"/>
    </row>
    <row r="259" spans="13:23" x14ac:dyDescent="0.15">
      <c r="M259" s="6">
        <v>9</v>
      </c>
      <c r="N259" s="6">
        <v>14</v>
      </c>
      <c r="O259" s="14">
        <f t="shared" ref="O259:O322" si="30">DATE($K$1,M259,N259)</f>
        <v>46279</v>
      </c>
      <c r="P259" s="7">
        <f t="shared" ref="P259:P322" si="31">WEEKDAY(O259,1)</f>
        <v>2</v>
      </c>
      <c r="Q259" s="15">
        <f t="shared" si="28"/>
        <v>1</v>
      </c>
      <c r="R259" s="15">
        <f t="shared" si="29"/>
        <v>38</v>
      </c>
      <c r="S259" s="15">
        <f t="shared" ref="S259:S322" si="32">IF(P259=2,R259," ")</f>
        <v>38</v>
      </c>
      <c r="T259" s="22" t="s">
        <v>285</v>
      </c>
      <c r="U259" s="14">
        <f t="shared" ref="U259:U322" si="33">IF($K$1&gt;0,DATE($K$1,M259,N259)," ")</f>
        <v>46279</v>
      </c>
      <c r="V259" s="14"/>
      <c r="W259" s="14"/>
    </row>
    <row r="260" spans="13:23" x14ac:dyDescent="0.15">
      <c r="M260" s="6">
        <v>9</v>
      </c>
      <c r="N260" s="6">
        <v>15</v>
      </c>
      <c r="O260" s="14">
        <f t="shared" si="30"/>
        <v>46280</v>
      </c>
      <c r="P260" s="7">
        <f t="shared" si="31"/>
        <v>3</v>
      </c>
      <c r="Q260" s="15">
        <f t="shared" ref="Q260:Q323" si="34">IF(P260=2,1,0)</f>
        <v>0</v>
      </c>
      <c r="R260" s="15">
        <f t="shared" si="29"/>
        <v>38</v>
      </c>
      <c r="S260" s="15" t="str">
        <f t="shared" si="32"/>
        <v xml:space="preserve"> </v>
      </c>
      <c r="T260" s="22" t="s">
        <v>286</v>
      </c>
      <c r="U260" s="14">
        <f t="shared" si="33"/>
        <v>46280</v>
      </c>
      <c r="V260" s="14"/>
      <c r="W260" s="14"/>
    </row>
    <row r="261" spans="13:23" x14ac:dyDescent="0.15">
      <c r="M261" s="6">
        <v>9</v>
      </c>
      <c r="N261" s="6">
        <v>16</v>
      </c>
      <c r="O261" s="14">
        <f t="shared" si="30"/>
        <v>46281</v>
      </c>
      <c r="P261" s="7">
        <f t="shared" si="31"/>
        <v>4</v>
      </c>
      <c r="Q261" s="15">
        <f t="shared" si="34"/>
        <v>0</v>
      </c>
      <c r="R261" s="15">
        <f t="shared" si="29"/>
        <v>38</v>
      </c>
      <c r="S261" s="15" t="str">
        <f t="shared" si="32"/>
        <v xml:space="preserve"> </v>
      </c>
      <c r="T261" s="22" t="s">
        <v>287</v>
      </c>
      <c r="U261" s="14">
        <f t="shared" si="33"/>
        <v>46281</v>
      </c>
      <c r="V261" s="14"/>
      <c r="W261" s="14"/>
    </row>
    <row r="262" spans="13:23" x14ac:dyDescent="0.15">
      <c r="M262" s="6">
        <v>9</v>
      </c>
      <c r="N262" s="6">
        <v>17</v>
      </c>
      <c r="O262" s="14">
        <f t="shared" si="30"/>
        <v>46282</v>
      </c>
      <c r="P262" s="7">
        <f t="shared" si="31"/>
        <v>5</v>
      </c>
      <c r="Q262" s="15">
        <f t="shared" si="34"/>
        <v>0</v>
      </c>
      <c r="R262" s="15">
        <f t="shared" si="29"/>
        <v>38</v>
      </c>
      <c r="S262" s="15" t="str">
        <f t="shared" si="32"/>
        <v xml:space="preserve"> </v>
      </c>
      <c r="T262" s="22" t="s">
        <v>288</v>
      </c>
      <c r="U262" s="14">
        <f t="shared" si="33"/>
        <v>46282</v>
      </c>
      <c r="V262" s="14"/>
      <c r="W262" s="14"/>
    </row>
    <row r="263" spans="13:23" x14ac:dyDescent="0.15">
      <c r="M263" s="6">
        <v>9</v>
      </c>
      <c r="N263" s="6">
        <v>18</v>
      </c>
      <c r="O263" s="14">
        <f t="shared" si="30"/>
        <v>46283</v>
      </c>
      <c r="P263" s="7">
        <f t="shared" si="31"/>
        <v>6</v>
      </c>
      <c r="Q263" s="15">
        <f t="shared" si="34"/>
        <v>0</v>
      </c>
      <c r="R263" s="15">
        <f t="shared" si="29"/>
        <v>38</v>
      </c>
      <c r="S263" s="15" t="str">
        <f t="shared" si="32"/>
        <v xml:space="preserve"> </v>
      </c>
      <c r="T263" s="22" t="s">
        <v>289</v>
      </c>
      <c r="U263" s="14">
        <f t="shared" si="33"/>
        <v>46283</v>
      </c>
      <c r="V263" s="14"/>
      <c r="W263" s="14"/>
    </row>
    <row r="264" spans="13:23" x14ac:dyDescent="0.15">
      <c r="M264" s="6">
        <v>9</v>
      </c>
      <c r="N264" s="6">
        <v>19</v>
      </c>
      <c r="O264" s="14">
        <f t="shared" si="30"/>
        <v>46284</v>
      </c>
      <c r="P264" s="7">
        <f t="shared" si="31"/>
        <v>7</v>
      </c>
      <c r="Q264" s="15">
        <f t="shared" si="34"/>
        <v>0</v>
      </c>
      <c r="R264" s="15">
        <f t="shared" si="29"/>
        <v>38</v>
      </c>
      <c r="S264" s="15" t="str">
        <f t="shared" si="32"/>
        <v xml:space="preserve"> </v>
      </c>
      <c r="T264" s="22" t="s">
        <v>290</v>
      </c>
      <c r="U264" s="14">
        <f t="shared" si="33"/>
        <v>46284</v>
      </c>
      <c r="V264" s="14"/>
      <c r="W264" s="14"/>
    </row>
    <row r="265" spans="13:23" x14ac:dyDescent="0.15">
      <c r="M265" s="6">
        <v>9</v>
      </c>
      <c r="N265" s="6">
        <v>20</v>
      </c>
      <c r="O265" s="14">
        <f t="shared" si="30"/>
        <v>46285</v>
      </c>
      <c r="P265" s="7">
        <f t="shared" si="31"/>
        <v>1</v>
      </c>
      <c r="Q265" s="15">
        <f t="shared" si="34"/>
        <v>0</v>
      </c>
      <c r="R265" s="15">
        <f t="shared" si="29"/>
        <v>38</v>
      </c>
      <c r="S265" s="15" t="str">
        <f t="shared" si="32"/>
        <v xml:space="preserve"> </v>
      </c>
      <c r="T265" s="22" t="s">
        <v>291</v>
      </c>
      <c r="U265" s="14">
        <f t="shared" si="33"/>
        <v>46285</v>
      </c>
      <c r="V265" s="14"/>
      <c r="W265" s="14"/>
    </row>
    <row r="266" spans="13:23" x14ac:dyDescent="0.15">
      <c r="M266" s="6">
        <v>9</v>
      </c>
      <c r="N266" s="6">
        <v>21</v>
      </c>
      <c r="O266" s="14">
        <f t="shared" si="30"/>
        <v>46286</v>
      </c>
      <c r="P266" s="7">
        <f t="shared" si="31"/>
        <v>2</v>
      </c>
      <c r="Q266" s="15">
        <f t="shared" si="34"/>
        <v>1</v>
      </c>
      <c r="R266" s="15">
        <f t="shared" si="29"/>
        <v>39</v>
      </c>
      <c r="S266" s="15">
        <f t="shared" si="32"/>
        <v>39</v>
      </c>
      <c r="T266" s="22" t="s">
        <v>292</v>
      </c>
      <c r="U266" s="14">
        <f t="shared" si="33"/>
        <v>46286</v>
      </c>
      <c r="V266" s="14"/>
      <c r="W266" s="14"/>
    </row>
    <row r="267" spans="13:23" x14ac:dyDescent="0.15">
      <c r="M267" s="6">
        <v>9</v>
      </c>
      <c r="N267" s="6">
        <v>22</v>
      </c>
      <c r="O267" s="14">
        <f t="shared" si="30"/>
        <v>46287</v>
      </c>
      <c r="P267" s="7">
        <f t="shared" si="31"/>
        <v>3</v>
      </c>
      <c r="Q267" s="15">
        <f t="shared" si="34"/>
        <v>0</v>
      </c>
      <c r="R267" s="15">
        <f t="shared" si="29"/>
        <v>39</v>
      </c>
      <c r="S267" s="15" t="str">
        <f t="shared" si="32"/>
        <v xml:space="preserve"> </v>
      </c>
      <c r="T267" s="22" t="s">
        <v>293</v>
      </c>
      <c r="U267" s="14">
        <f t="shared" si="33"/>
        <v>46287</v>
      </c>
      <c r="V267" s="14"/>
      <c r="W267" s="14"/>
    </row>
    <row r="268" spans="13:23" x14ac:dyDescent="0.15">
      <c r="M268" s="6">
        <v>9</v>
      </c>
      <c r="N268" s="6">
        <v>23</v>
      </c>
      <c r="O268" s="14">
        <f t="shared" si="30"/>
        <v>46288</v>
      </c>
      <c r="P268" s="7">
        <f t="shared" si="31"/>
        <v>4</v>
      </c>
      <c r="Q268" s="15">
        <f t="shared" si="34"/>
        <v>0</v>
      </c>
      <c r="R268" s="15">
        <f t="shared" si="29"/>
        <v>39</v>
      </c>
      <c r="S268" s="15" t="str">
        <f t="shared" si="32"/>
        <v xml:space="preserve"> </v>
      </c>
      <c r="T268" s="22" t="s">
        <v>294</v>
      </c>
      <c r="U268" s="14">
        <f t="shared" si="33"/>
        <v>46288</v>
      </c>
      <c r="V268" s="14"/>
      <c r="W268" s="14"/>
    </row>
    <row r="269" spans="13:23" x14ac:dyDescent="0.15">
      <c r="M269" s="6">
        <v>9</v>
      </c>
      <c r="N269" s="6">
        <v>24</v>
      </c>
      <c r="O269" s="14">
        <f t="shared" si="30"/>
        <v>46289</v>
      </c>
      <c r="P269" s="7">
        <f t="shared" si="31"/>
        <v>5</v>
      </c>
      <c r="Q269" s="15">
        <f t="shared" si="34"/>
        <v>0</v>
      </c>
      <c r="R269" s="15">
        <f t="shared" si="29"/>
        <v>39</v>
      </c>
      <c r="S269" s="15" t="str">
        <f t="shared" si="32"/>
        <v xml:space="preserve"> </v>
      </c>
      <c r="T269" s="22" t="s">
        <v>295</v>
      </c>
      <c r="U269" s="14">
        <f t="shared" si="33"/>
        <v>46289</v>
      </c>
      <c r="V269" s="14"/>
      <c r="W269" s="14"/>
    </row>
    <row r="270" spans="13:23" x14ac:dyDescent="0.15">
      <c r="M270" s="6">
        <v>9</v>
      </c>
      <c r="N270" s="6">
        <v>25</v>
      </c>
      <c r="O270" s="14">
        <f t="shared" si="30"/>
        <v>46290</v>
      </c>
      <c r="P270" s="7">
        <f t="shared" si="31"/>
        <v>6</v>
      </c>
      <c r="Q270" s="15">
        <f t="shared" si="34"/>
        <v>0</v>
      </c>
      <c r="R270" s="15">
        <f t="shared" si="29"/>
        <v>39</v>
      </c>
      <c r="S270" s="15" t="str">
        <f t="shared" si="32"/>
        <v xml:space="preserve"> </v>
      </c>
      <c r="T270" s="22" t="s">
        <v>296</v>
      </c>
      <c r="U270" s="14">
        <f t="shared" si="33"/>
        <v>46290</v>
      </c>
      <c r="V270" s="14"/>
      <c r="W270" s="14"/>
    </row>
    <row r="271" spans="13:23" x14ac:dyDescent="0.15">
      <c r="M271" s="6">
        <v>9</v>
      </c>
      <c r="N271" s="6">
        <v>26</v>
      </c>
      <c r="O271" s="14">
        <f t="shared" si="30"/>
        <v>46291</v>
      </c>
      <c r="P271" s="7">
        <f t="shared" si="31"/>
        <v>7</v>
      </c>
      <c r="Q271" s="15">
        <f t="shared" si="34"/>
        <v>0</v>
      </c>
      <c r="R271" s="15">
        <f t="shared" si="29"/>
        <v>39</v>
      </c>
      <c r="S271" s="15" t="str">
        <f t="shared" si="32"/>
        <v xml:space="preserve"> </v>
      </c>
      <c r="T271" s="22" t="s">
        <v>297</v>
      </c>
      <c r="U271" s="14">
        <f t="shared" si="33"/>
        <v>46291</v>
      </c>
      <c r="V271" s="14"/>
      <c r="W271" s="14"/>
    </row>
    <row r="272" spans="13:23" x14ac:dyDescent="0.15">
      <c r="M272" s="6">
        <v>9</v>
      </c>
      <c r="N272" s="6">
        <v>27</v>
      </c>
      <c r="O272" s="14">
        <f t="shared" si="30"/>
        <v>46292</v>
      </c>
      <c r="P272" s="7">
        <f t="shared" si="31"/>
        <v>1</v>
      </c>
      <c r="Q272" s="15">
        <f t="shared" si="34"/>
        <v>0</v>
      </c>
      <c r="R272" s="15">
        <f t="shared" si="29"/>
        <v>39</v>
      </c>
      <c r="S272" s="15" t="str">
        <f t="shared" si="32"/>
        <v xml:space="preserve"> </v>
      </c>
      <c r="T272" s="22" t="s">
        <v>298</v>
      </c>
      <c r="U272" s="14">
        <f t="shared" si="33"/>
        <v>46292</v>
      </c>
      <c r="V272" s="14"/>
      <c r="W272" s="14"/>
    </row>
    <row r="273" spans="13:23" x14ac:dyDescent="0.15">
      <c r="M273" s="6">
        <v>9</v>
      </c>
      <c r="N273" s="6">
        <v>28</v>
      </c>
      <c r="O273" s="14">
        <f t="shared" si="30"/>
        <v>46293</v>
      </c>
      <c r="P273" s="7">
        <f t="shared" si="31"/>
        <v>2</v>
      </c>
      <c r="Q273" s="15">
        <f t="shared" si="34"/>
        <v>1</v>
      </c>
      <c r="R273" s="15">
        <f t="shared" si="29"/>
        <v>40</v>
      </c>
      <c r="S273" s="15">
        <f t="shared" si="32"/>
        <v>40</v>
      </c>
      <c r="T273" s="22" t="s">
        <v>299</v>
      </c>
      <c r="U273" s="14">
        <f t="shared" si="33"/>
        <v>46293</v>
      </c>
      <c r="V273" s="14"/>
      <c r="W273" s="14"/>
    </row>
    <row r="274" spans="13:23" x14ac:dyDescent="0.15">
      <c r="M274" s="6">
        <v>9</v>
      </c>
      <c r="N274" s="6">
        <v>29</v>
      </c>
      <c r="O274" s="14">
        <f t="shared" si="30"/>
        <v>46294</v>
      </c>
      <c r="P274" s="7">
        <f t="shared" si="31"/>
        <v>3</v>
      </c>
      <c r="Q274" s="15">
        <f t="shared" si="34"/>
        <v>0</v>
      </c>
      <c r="R274" s="15">
        <f t="shared" si="29"/>
        <v>40</v>
      </c>
      <c r="S274" s="15" t="str">
        <f t="shared" si="32"/>
        <v xml:space="preserve"> </v>
      </c>
      <c r="T274" s="22" t="s">
        <v>300</v>
      </c>
      <c r="U274" s="14">
        <f t="shared" si="33"/>
        <v>46294</v>
      </c>
      <c r="V274" s="14"/>
      <c r="W274" s="14"/>
    </row>
    <row r="275" spans="13:23" x14ac:dyDescent="0.15">
      <c r="M275" s="6">
        <v>9</v>
      </c>
      <c r="N275" s="6">
        <v>30</v>
      </c>
      <c r="O275" s="14">
        <f t="shared" si="30"/>
        <v>46295</v>
      </c>
      <c r="P275" s="7">
        <f t="shared" si="31"/>
        <v>4</v>
      </c>
      <c r="Q275" s="15">
        <f t="shared" si="34"/>
        <v>0</v>
      </c>
      <c r="R275" s="15">
        <f t="shared" ref="R275:R338" si="35">Q275+R274</f>
        <v>40</v>
      </c>
      <c r="S275" s="15" t="str">
        <f t="shared" si="32"/>
        <v xml:space="preserve"> </v>
      </c>
      <c r="T275" s="22" t="s">
        <v>301</v>
      </c>
      <c r="U275" s="14">
        <f t="shared" si="33"/>
        <v>46295</v>
      </c>
      <c r="V275" s="14"/>
      <c r="W275" s="14"/>
    </row>
    <row r="276" spans="13:23" x14ac:dyDescent="0.15">
      <c r="M276" s="6">
        <v>10</v>
      </c>
      <c r="N276" s="6">
        <v>1</v>
      </c>
      <c r="O276" s="14">
        <f t="shared" si="30"/>
        <v>46296</v>
      </c>
      <c r="P276" s="7">
        <f t="shared" si="31"/>
        <v>5</v>
      </c>
      <c r="Q276" s="15">
        <f t="shared" si="34"/>
        <v>0</v>
      </c>
      <c r="R276" s="15">
        <f t="shared" si="35"/>
        <v>40</v>
      </c>
      <c r="S276" s="15" t="str">
        <f t="shared" si="32"/>
        <v xml:space="preserve"> </v>
      </c>
      <c r="T276" s="22" t="s">
        <v>302</v>
      </c>
      <c r="U276" s="14">
        <f t="shared" si="33"/>
        <v>46296</v>
      </c>
      <c r="V276" s="14"/>
      <c r="W276" s="14"/>
    </row>
    <row r="277" spans="13:23" x14ac:dyDescent="0.15">
      <c r="M277" s="6">
        <v>10</v>
      </c>
      <c r="N277" s="6">
        <v>2</v>
      </c>
      <c r="O277" s="14">
        <f t="shared" si="30"/>
        <v>46297</v>
      </c>
      <c r="P277" s="7">
        <f t="shared" si="31"/>
        <v>6</v>
      </c>
      <c r="Q277" s="15">
        <f t="shared" si="34"/>
        <v>0</v>
      </c>
      <c r="R277" s="15">
        <f t="shared" si="35"/>
        <v>40</v>
      </c>
      <c r="S277" s="15" t="str">
        <f t="shared" si="32"/>
        <v xml:space="preserve"> </v>
      </c>
      <c r="T277" s="22" t="s">
        <v>303</v>
      </c>
      <c r="U277" s="14">
        <f t="shared" si="33"/>
        <v>46297</v>
      </c>
      <c r="V277" s="14"/>
      <c r="W277" s="14"/>
    </row>
    <row r="278" spans="13:23" x14ac:dyDescent="0.15">
      <c r="M278" s="6">
        <v>10</v>
      </c>
      <c r="N278" s="6">
        <v>3</v>
      </c>
      <c r="O278" s="14">
        <f t="shared" si="30"/>
        <v>46298</v>
      </c>
      <c r="P278" s="7">
        <f t="shared" si="31"/>
        <v>7</v>
      </c>
      <c r="Q278" s="15">
        <f t="shared" si="34"/>
        <v>0</v>
      </c>
      <c r="R278" s="15">
        <f t="shared" si="35"/>
        <v>40</v>
      </c>
      <c r="S278" s="15" t="str">
        <f t="shared" si="32"/>
        <v xml:space="preserve"> </v>
      </c>
      <c r="T278" s="22" t="s">
        <v>304</v>
      </c>
      <c r="U278" s="14">
        <f t="shared" si="33"/>
        <v>46298</v>
      </c>
      <c r="V278" s="14"/>
      <c r="W278" s="14"/>
    </row>
    <row r="279" spans="13:23" x14ac:dyDescent="0.15">
      <c r="M279" s="6">
        <v>10</v>
      </c>
      <c r="N279" s="6">
        <v>4</v>
      </c>
      <c r="O279" s="14">
        <f t="shared" si="30"/>
        <v>46299</v>
      </c>
      <c r="P279" s="7">
        <f t="shared" si="31"/>
        <v>1</v>
      </c>
      <c r="Q279" s="15">
        <f t="shared" si="34"/>
        <v>0</v>
      </c>
      <c r="R279" s="15">
        <f t="shared" si="35"/>
        <v>40</v>
      </c>
      <c r="S279" s="15" t="str">
        <f t="shared" si="32"/>
        <v xml:space="preserve"> </v>
      </c>
      <c r="T279" s="22" t="s">
        <v>305</v>
      </c>
      <c r="U279" s="14">
        <f t="shared" si="33"/>
        <v>46299</v>
      </c>
      <c r="V279" s="14"/>
      <c r="W279" s="14"/>
    </row>
    <row r="280" spans="13:23" x14ac:dyDescent="0.15">
      <c r="M280" s="6">
        <v>10</v>
      </c>
      <c r="N280" s="6">
        <v>5</v>
      </c>
      <c r="O280" s="14">
        <f t="shared" si="30"/>
        <v>46300</v>
      </c>
      <c r="P280" s="7">
        <f t="shared" si="31"/>
        <v>2</v>
      </c>
      <c r="Q280" s="15">
        <f t="shared" si="34"/>
        <v>1</v>
      </c>
      <c r="R280" s="15">
        <f t="shared" si="35"/>
        <v>41</v>
      </c>
      <c r="S280" s="15">
        <f t="shared" si="32"/>
        <v>41</v>
      </c>
      <c r="T280" s="22" t="s">
        <v>306</v>
      </c>
      <c r="U280" s="14">
        <f t="shared" si="33"/>
        <v>46300</v>
      </c>
      <c r="V280" s="14"/>
      <c r="W280" s="14"/>
    </row>
    <row r="281" spans="13:23" x14ac:dyDescent="0.15">
      <c r="M281" s="6">
        <v>10</v>
      </c>
      <c r="N281" s="6">
        <v>6</v>
      </c>
      <c r="O281" s="14">
        <f t="shared" si="30"/>
        <v>46301</v>
      </c>
      <c r="P281" s="7">
        <f t="shared" si="31"/>
        <v>3</v>
      </c>
      <c r="Q281" s="15">
        <f t="shared" si="34"/>
        <v>0</v>
      </c>
      <c r="R281" s="15">
        <f t="shared" si="35"/>
        <v>41</v>
      </c>
      <c r="S281" s="15" t="str">
        <f t="shared" si="32"/>
        <v xml:space="preserve"> </v>
      </c>
      <c r="T281" s="22" t="s">
        <v>307</v>
      </c>
      <c r="U281" s="14">
        <f t="shared" si="33"/>
        <v>46301</v>
      </c>
      <c r="V281" s="14"/>
      <c r="W281" s="14"/>
    </row>
    <row r="282" spans="13:23" x14ac:dyDescent="0.15">
      <c r="M282" s="6">
        <v>10</v>
      </c>
      <c r="N282" s="6">
        <v>7</v>
      </c>
      <c r="O282" s="14">
        <f t="shared" si="30"/>
        <v>46302</v>
      </c>
      <c r="P282" s="7">
        <f t="shared" si="31"/>
        <v>4</v>
      </c>
      <c r="Q282" s="15">
        <f t="shared" si="34"/>
        <v>0</v>
      </c>
      <c r="R282" s="15">
        <f t="shared" si="35"/>
        <v>41</v>
      </c>
      <c r="S282" s="15" t="str">
        <f t="shared" si="32"/>
        <v xml:space="preserve"> </v>
      </c>
      <c r="T282" s="22" t="s">
        <v>308</v>
      </c>
      <c r="U282" s="14">
        <f t="shared" si="33"/>
        <v>46302</v>
      </c>
      <c r="V282" s="14"/>
      <c r="W282" s="14"/>
    </row>
    <row r="283" spans="13:23" x14ac:dyDescent="0.15">
      <c r="M283" s="6">
        <v>10</v>
      </c>
      <c r="N283" s="6">
        <v>8</v>
      </c>
      <c r="O283" s="14">
        <f t="shared" si="30"/>
        <v>46303</v>
      </c>
      <c r="P283" s="7">
        <f t="shared" si="31"/>
        <v>5</v>
      </c>
      <c r="Q283" s="15">
        <f t="shared" si="34"/>
        <v>0</v>
      </c>
      <c r="R283" s="15">
        <f t="shared" si="35"/>
        <v>41</v>
      </c>
      <c r="S283" s="15" t="str">
        <f t="shared" si="32"/>
        <v xml:space="preserve"> </v>
      </c>
      <c r="T283" s="22" t="s">
        <v>309</v>
      </c>
      <c r="U283" s="14">
        <f t="shared" si="33"/>
        <v>46303</v>
      </c>
      <c r="V283" s="14"/>
      <c r="W283" s="14"/>
    </row>
    <row r="284" spans="13:23" x14ac:dyDescent="0.15">
      <c r="M284" s="6">
        <v>10</v>
      </c>
      <c r="N284" s="6">
        <v>9</v>
      </c>
      <c r="O284" s="14">
        <f t="shared" si="30"/>
        <v>46304</v>
      </c>
      <c r="P284" s="7">
        <f t="shared" si="31"/>
        <v>6</v>
      </c>
      <c r="Q284" s="15">
        <f t="shared" si="34"/>
        <v>0</v>
      </c>
      <c r="R284" s="15">
        <f t="shared" si="35"/>
        <v>41</v>
      </c>
      <c r="S284" s="15" t="str">
        <f t="shared" si="32"/>
        <v xml:space="preserve"> </v>
      </c>
      <c r="T284" s="22" t="s">
        <v>310</v>
      </c>
      <c r="U284" s="14">
        <f t="shared" si="33"/>
        <v>46304</v>
      </c>
      <c r="V284" s="14"/>
      <c r="W284" s="14"/>
    </row>
    <row r="285" spans="13:23" x14ac:dyDescent="0.15">
      <c r="M285" s="6">
        <v>10</v>
      </c>
      <c r="N285" s="6">
        <v>10</v>
      </c>
      <c r="O285" s="14">
        <f t="shared" si="30"/>
        <v>46305</v>
      </c>
      <c r="P285" s="7">
        <f t="shared" si="31"/>
        <v>7</v>
      </c>
      <c r="Q285" s="15">
        <f t="shared" si="34"/>
        <v>0</v>
      </c>
      <c r="R285" s="15">
        <f t="shared" si="35"/>
        <v>41</v>
      </c>
      <c r="S285" s="15" t="str">
        <f t="shared" si="32"/>
        <v xml:space="preserve"> </v>
      </c>
      <c r="T285" s="22" t="s">
        <v>311</v>
      </c>
      <c r="U285" s="14">
        <f t="shared" si="33"/>
        <v>46305</v>
      </c>
      <c r="V285" s="14"/>
      <c r="W285" s="14"/>
    </row>
    <row r="286" spans="13:23" x14ac:dyDescent="0.15">
      <c r="M286" s="6">
        <v>10</v>
      </c>
      <c r="N286" s="6">
        <v>11</v>
      </c>
      <c r="O286" s="14">
        <f t="shared" si="30"/>
        <v>46306</v>
      </c>
      <c r="P286" s="7">
        <f t="shared" si="31"/>
        <v>1</v>
      </c>
      <c r="Q286" s="15">
        <f t="shared" si="34"/>
        <v>0</v>
      </c>
      <c r="R286" s="15">
        <f t="shared" si="35"/>
        <v>41</v>
      </c>
      <c r="S286" s="15" t="str">
        <f t="shared" si="32"/>
        <v xml:space="preserve"> </v>
      </c>
      <c r="T286" s="22" t="s">
        <v>312</v>
      </c>
      <c r="U286" s="14">
        <f t="shared" si="33"/>
        <v>46306</v>
      </c>
      <c r="V286" s="14"/>
      <c r="W286" s="14"/>
    </row>
    <row r="287" spans="13:23" x14ac:dyDescent="0.15">
      <c r="M287" s="6">
        <v>10</v>
      </c>
      <c r="N287" s="6">
        <v>12</v>
      </c>
      <c r="O287" s="14">
        <f t="shared" si="30"/>
        <v>46307</v>
      </c>
      <c r="P287" s="7">
        <f t="shared" si="31"/>
        <v>2</v>
      </c>
      <c r="Q287" s="15">
        <f t="shared" si="34"/>
        <v>1</v>
      </c>
      <c r="R287" s="15">
        <f t="shared" si="35"/>
        <v>42</v>
      </c>
      <c r="S287" s="15">
        <f t="shared" si="32"/>
        <v>42</v>
      </c>
      <c r="T287" s="22" t="s">
        <v>313</v>
      </c>
      <c r="U287" s="14">
        <f t="shared" si="33"/>
        <v>46307</v>
      </c>
      <c r="V287" s="14"/>
      <c r="W287" s="14"/>
    </row>
    <row r="288" spans="13:23" x14ac:dyDescent="0.15">
      <c r="M288" s="6">
        <v>10</v>
      </c>
      <c r="N288" s="6">
        <v>13</v>
      </c>
      <c r="O288" s="14">
        <f t="shared" si="30"/>
        <v>46308</v>
      </c>
      <c r="P288" s="7">
        <f t="shared" si="31"/>
        <v>3</v>
      </c>
      <c r="Q288" s="15">
        <f t="shared" si="34"/>
        <v>0</v>
      </c>
      <c r="R288" s="15">
        <f t="shared" si="35"/>
        <v>42</v>
      </c>
      <c r="S288" s="15" t="str">
        <f t="shared" si="32"/>
        <v xml:space="preserve"> </v>
      </c>
      <c r="T288" s="23" t="s">
        <v>314</v>
      </c>
      <c r="U288" s="14">
        <f t="shared" si="33"/>
        <v>46308</v>
      </c>
      <c r="V288" s="14"/>
      <c r="W288" s="14"/>
    </row>
    <row r="289" spans="13:23" x14ac:dyDescent="0.15">
      <c r="M289" s="6">
        <v>10</v>
      </c>
      <c r="N289" s="6">
        <v>14</v>
      </c>
      <c r="O289" s="14">
        <f t="shared" si="30"/>
        <v>46309</v>
      </c>
      <c r="P289" s="7">
        <f t="shared" si="31"/>
        <v>4</v>
      </c>
      <c r="Q289" s="15">
        <f t="shared" si="34"/>
        <v>0</v>
      </c>
      <c r="R289" s="15">
        <f t="shared" si="35"/>
        <v>42</v>
      </c>
      <c r="S289" s="15" t="str">
        <f t="shared" si="32"/>
        <v xml:space="preserve"> </v>
      </c>
      <c r="T289" s="22" t="s">
        <v>315</v>
      </c>
      <c r="U289" s="14">
        <f t="shared" si="33"/>
        <v>46309</v>
      </c>
      <c r="V289" s="14"/>
      <c r="W289" s="14"/>
    </row>
    <row r="290" spans="13:23" x14ac:dyDescent="0.15">
      <c r="M290" s="6">
        <v>10</v>
      </c>
      <c r="N290" s="6">
        <v>15</v>
      </c>
      <c r="O290" s="14">
        <f t="shared" si="30"/>
        <v>46310</v>
      </c>
      <c r="P290" s="7">
        <f t="shared" si="31"/>
        <v>5</v>
      </c>
      <c r="Q290" s="15">
        <f t="shared" si="34"/>
        <v>0</v>
      </c>
      <c r="R290" s="15">
        <f t="shared" si="35"/>
        <v>42</v>
      </c>
      <c r="S290" s="15" t="str">
        <f t="shared" si="32"/>
        <v xml:space="preserve"> </v>
      </c>
      <c r="T290" s="22" t="s">
        <v>316</v>
      </c>
      <c r="U290" s="14">
        <f t="shared" si="33"/>
        <v>46310</v>
      </c>
      <c r="V290" s="14"/>
      <c r="W290" s="14"/>
    </row>
    <row r="291" spans="13:23" x14ac:dyDescent="0.15">
      <c r="M291" s="6">
        <v>10</v>
      </c>
      <c r="N291" s="6">
        <v>16</v>
      </c>
      <c r="O291" s="14">
        <f t="shared" si="30"/>
        <v>46311</v>
      </c>
      <c r="P291" s="7">
        <f t="shared" si="31"/>
        <v>6</v>
      </c>
      <c r="Q291" s="15">
        <f t="shared" si="34"/>
        <v>0</v>
      </c>
      <c r="R291" s="15">
        <f t="shared" si="35"/>
        <v>42</v>
      </c>
      <c r="S291" s="15" t="str">
        <f t="shared" si="32"/>
        <v xml:space="preserve"> </v>
      </c>
      <c r="T291" s="22" t="s">
        <v>317</v>
      </c>
      <c r="U291" s="14">
        <f t="shared" si="33"/>
        <v>46311</v>
      </c>
      <c r="V291" s="14"/>
      <c r="W291" s="14"/>
    </row>
    <row r="292" spans="13:23" x14ac:dyDescent="0.15">
      <c r="M292" s="6">
        <v>10</v>
      </c>
      <c r="N292" s="6">
        <v>17</v>
      </c>
      <c r="O292" s="14">
        <f t="shared" si="30"/>
        <v>46312</v>
      </c>
      <c r="P292" s="7">
        <f t="shared" si="31"/>
        <v>7</v>
      </c>
      <c r="Q292" s="15">
        <f t="shared" si="34"/>
        <v>0</v>
      </c>
      <c r="R292" s="15">
        <f t="shared" si="35"/>
        <v>42</v>
      </c>
      <c r="S292" s="15" t="str">
        <f t="shared" si="32"/>
        <v xml:space="preserve"> </v>
      </c>
      <c r="T292" s="22" t="s">
        <v>318</v>
      </c>
      <c r="U292" s="14">
        <f t="shared" si="33"/>
        <v>46312</v>
      </c>
      <c r="V292" s="14"/>
      <c r="W292" s="14"/>
    </row>
    <row r="293" spans="13:23" x14ac:dyDescent="0.15">
      <c r="M293" s="6">
        <v>10</v>
      </c>
      <c r="N293" s="6">
        <v>18</v>
      </c>
      <c r="O293" s="14">
        <f t="shared" si="30"/>
        <v>46313</v>
      </c>
      <c r="P293" s="7">
        <f t="shared" si="31"/>
        <v>1</v>
      </c>
      <c r="Q293" s="15">
        <f t="shared" si="34"/>
        <v>0</v>
      </c>
      <c r="R293" s="15">
        <f t="shared" si="35"/>
        <v>42</v>
      </c>
      <c r="S293" s="15" t="str">
        <f t="shared" si="32"/>
        <v xml:space="preserve"> </v>
      </c>
      <c r="T293" s="22" t="s">
        <v>319</v>
      </c>
      <c r="U293" s="14">
        <f t="shared" si="33"/>
        <v>46313</v>
      </c>
      <c r="V293" s="14"/>
      <c r="W293" s="14"/>
    </row>
    <row r="294" spans="13:23" x14ac:dyDescent="0.15">
      <c r="M294" s="6">
        <v>10</v>
      </c>
      <c r="N294" s="6">
        <v>19</v>
      </c>
      <c r="O294" s="14">
        <f t="shared" si="30"/>
        <v>46314</v>
      </c>
      <c r="P294" s="7">
        <f t="shared" si="31"/>
        <v>2</v>
      </c>
      <c r="Q294" s="15">
        <f t="shared" si="34"/>
        <v>1</v>
      </c>
      <c r="R294" s="15">
        <f t="shared" si="35"/>
        <v>43</v>
      </c>
      <c r="S294" s="15">
        <f t="shared" si="32"/>
        <v>43</v>
      </c>
      <c r="T294" s="22" t="s">
        <v>320</v>
      </c>
      <c r="U294" s="14">
        <f t="shared" si="33"/>
        <v>46314</v>
      </c>
      <c r="V294" s="14"/>
      <c r="W294" s="14"/>
    </row>
    <row r="295" spans="13:23" x14ac:dyDescent="0.15">
      <c r="M295" s="6">
        <v>10</v>
      </c>
      <c r="N295" s="6">
        <v>20</v>
      </c>
      <c r="O295" s="14">
        <f t="shared" si="30"/>
        <v>46315</v>
      </c>
      <c r="P295" s="7">
        <f t="shared" si="31"/>
        <v>3</v>
      </c>
      <c r="Q295" s="15">
        <f t="shared" si="34"/>
        <v>0</v>
      </c>
      <c r="R295" s="15">
        <f t="shared" si="35"/>
        <v>43</v>
      </c>
      <c r="S295" s="15" t="str">
        <f t="shared" si="32"/>
        <v xml:space="preserve"> </v>
      </c>
      <c r="T295" s="22" t="s">
        <v>321</v>
      </c>
      <c r="U295" s="14">
        <f t="shared" si="33"/>
        <v>46315</v>
      </c>
      <c r="V295" s="14"/>
      <c r="W295" s="14"/>
    </row>
    <row r="296" spans="13:23" x14ac:dyDescent="0.15">
      <c r="M296" s="6">
        <v>10</v>
      </c>
      <c r="N296" s="6">
        <v>21</v>
      </c>
      <c r="O296" s="14">
        <f t="shared" si="30"/>
        <v>46316</v>
      </c>
      <c r="P296" s="7">
        <f t="shared" si="31"/>
        <v>4</v>
      </c>
      <c r="Q296" s="15">
        <f t="shared" si="34"/>
        <v>0</v>
      </c>
      <c r="R296" s="15">
        <f t="shared" si="35"/>
        <v>43</v>
      </c>
      <c r="S296" s="15" t="str">
        <f t="shared" si="32"/>
        <v xml:space="preserve"> </v>
      </c>
      <c r="T296" s="22" t="s">
        <v>322</v>
      </c>
      <c r="U296" s="14">
        <f t="shared" si="33"/>
        <v>46316</v>
      </c>
      <c r="V296" s="14"/>
      <c r="W296" s="14"/>
    </row>
    <row r="297" spans="13:23" x14ac:dyDescent="0.15">
      <c r="M297" s="6">
        <v>10</v>
      </c>
      <c r="N297" s="6">
        <v>22</v>
      </c>
      <c r="O297" s="14">
        <f t="shared" si="30"/>
        <v>46317</v>
      </c>
      <c r="P297" s="7">
        <f t="shared" si="31"/>
        <v>5</v>
      </c>
      <c r="Q297" s="15">
        <f t="shared" si="34"/>
        <v>0</v>
      </c>
      <c r="R297" s="15">
        <f t="shared" si="35"/>
        <v>43</v>
      </c>
      <c r="S297" s="15" t="str">
        <f t="shared" si="32"/>
        <v xml:space="preserve"> </v>
      </c>
      <c r="T297" s="22" t="s">
        <v>323</v>
      </c>
      <c r="U297" s="14">
        <f t="shared" si="33"/>
        <v>46317</v>
      </c>
      <c r="V297" s="14"/>
      <c r="W297" s="14"/>
    </row>
    <row r="298" spans="13:23" x14ac:dyDescent="0.15">
      <c r="M298" s="6">
        <v>10</v>
      </c>
      <c r="N298" s="6">
        <v>23</v>
      </c>
      <c r="O298" s="14">
        <f t="shared" si="30"/>
        <v>46318</v>
      </c>
      <c r="P298" s="7">
        <f t="shared" si="31"/>
        <v>6</v>
      </c>
      <c r="Q298" s="15">
        <f t="shared" si="34"/>
        <v>0</v>
      </c>
      <c r="R298" s="15">
        <f t="shared" si="35"/>
        <v>43</v>
      </c>
      <c r="S298" s="15" t="str">
        <f t="shared" si="32"/>
        <v xml:space="preserve"> </v>
      </c>
      <c r="T298" s="22" t="s">
        <v>324</v>
      </c>
      <c r="U298" s="14">
        <f t="shared" si="33"/>
        <v>46318</v>
      </c>
      <c r="V298" s="14"/>
      <c r="W298" s="14"/>
    </row>
    <row r="299" spans="13:23" x14ac:dyDescent="0.15">
      <c r="M299" s="6">
        <v>10</v>
      </c>
      <c r="N299" s="6">
        <v>24</v>
      </c>
      <c r="O299" s="14">
        <f t="shared" si="30"/>
        <v>46319</v>
      </c>
      <c r="P299" s="7">
        <f t="shared" si="31"/>
        <v>7</v>
      </c>
      <c r="Q299" s="15">
        <f t="shared" si="34"/>
        <v>0</v>
      </c>
      <c r="R299" s="15">
        <f t="shared" si="35"/>
        <v>43</v>
      </c>
      <c r="S299" s="15" t="str">
        <f t="shared" si="32"/>
        <v xml:space="preserve"> </v>
      </c>
      <c r="T299" s="22" t="s">
        <v>325</v>
      </c>
      <c r="U299" s="14">
        <f t="shared" si="33"/>
        <v>46319</v>
      </c>
      <c r="V299" s="14"/>
      <c r="W299" s="14"/>
    </row>
    <row r="300" spans="13:23" x14ac:dyDescent="0.15">
      <c r="M300" s="6">
        <v>10</v>
      </c>
      <c r="N300" s="6">
        <v>25</v>
      </c>
      <c r="O300" s="14">
        <f t="shared" si="30"/>
        <v>46320</v>
      </c>
      <c r="P300" s="7">
        <f t="shared" si="31"/>
        <v>1</v>
      </c>
      <c r="Q300" s="15">
        <f t="shared" si="34"/>
        <v>0</v>
      </c>
      <c r="R300" s="15">
        <f t="shared" si="35"/>
        <v>43</v>
      </c>
      <c r="S300" s="15" t="str">
        <f t="shared" si="32"/>
        <v xml:space="preserve"> </v>
      </c>
      <c r="T300" s="22" t="s">
        <v>326</v>
      </c>
      <c r="U300" s="14">
        <f t="shared" si="33"/>
        <v>46320</v>
      </c>
      <c r="V300" s="14"/>
      <c r="W300" s="14"/>
    </row>
    <row r="301" spans="13:23" x14ac:dyDescent="0.15">
      <c r="M301" s="6">
        <v>10</v>
      </c>
      <c r="N301" s="6">
        <v>26</v>
      </c>
      <c r="O301" s="14">
        <f t="shared" si="30"/>
        <v>46321</v>
      </c>
      <c r="P301" s="7">
        <f t="shared" si="31"/>
        <v>2</v>
      </c>
      <c r="Q301" s="15">
        <f t="shared" si="34"/>
        <v>1</v>
      </c>
      <c r="R301" s="15">
        <f t="shared" si="35"/>
        <v>44</v>
      </c>
      <c r="S301" s="15">
        <f t="shared" si="32"/>
        <v>44</v>
      </c>
      <c r="T301" s="22" t="s">
        <v>327</v>
      </c>
      <c r="U301" s="14">
        <f t="shared" si="33"/>
        <v>46321</v>
      </c>
      <c r="V301" s="14"/>
      <c r="W301" s="14"/>
    </row>
    <row r="302" spans="13:23" x14ac:dyDescent="0.15">
      <c r="M302" s="6">
        <v>10</v>
      </c>
      <c r="N302" s="6">
        <v>27</v>
      </c>
      <c r="O302" s="14">
        <f t="shared" si="30"/>
        <v>46322</v>
      </c>
      <c r="P302" s="7">
        <f t="shared" si="31"/>
        <v>3</v>
      </c>
      <c r="Q302" s="15">
        <f t="shared" si="34"/>
        <v>0</v>
      </c>
      <c r="R302" s="15">
        <f t="shared" si="35"/>
        <v>44</v>
      </c>
      <c r="S302" s="15" t="str">
        <f t="shared" si="32"/>
        <v xml:space="preserve"> </v>
      </c>
      <c r="T302" s="22" t="s">
        <v>328</v>
      </c>
      <c r="U302" s="14">
        <f t="shared" si="33"/>
        <v>46322</v>
      </c>
      <c r="V302" s="14"/>
      <c r="W302" s="14"/>
    </row>
    <row r="303" spans="13:23" x14ac:dyDescent="0.15">
      <c r="M303" s="6">
        <v>10</v>
      </c>
      <c r="N303" s="6">
        <v>28</v>
      </c>
      <c r="O303" s="14">
        <f t="shared" si="30"/>
        <v>46323</v>
      </c>
      <c r="P303" s="7">
        <f t="shared" si="31"/>
        <v>4</v>
      </c>
      <c r="Q303" s="15">
        <f t="shared" si="34"/>
        <v>0</v>
      </c>
      <c r="R303" s="15">
        <f t="shared" si="35"/>
        <v>44</v>
      </c>
      <c r="S303" s="15" t="str">
        <f t="shared" si="32"/>
        <v xml:space="preserve"> </v>
      </c>
      <c r="T303" s="22" t="s">
        <v>329</v>
      </c>
      <c r="U303" s="14">
        <f t="shared" si="33"/>
        <v>46323</v>
      </c>
      <c r="V303" s="14"/>
      <c r="W303" s="14"/>
    </row>
    <row r="304" spans="13:23" x14ac:dyDescent="0.15">
      <c r="M304" s="6">
        <v>10</v>
      </c>
      <c r="N304" s="6">
        <v>29</v>
      </c>
      <c r="O304" s="14">
        <f t="shared" si="30"/>
        <v>46324</v>
      </c>
      <c r="P304" s="7">
        <f t="shared" si="31"/>
        <v>5</v>
      </c>
      <c r="Q304" s="15">
        <f t="shared" si="34"/>
        <v>0</v>
      </c>
      <c r="R304" s="15">
        <f t="shared" si="35"/>
        <v>44</v>
      </c>
      <c r="S304" s="15" t="str">
        <f t="shared" si="32"/>
        <v xml:space="preserve"> </v>
      </c>
      <c r="T304" s="22" t="s">
        <v>330</v>
      </c>
      <c r="U304" s="14">
        <f t="shared" si="33"/>
        <v>46324</v>
      </c>
      <c r="V304" s="14"/>
      <c r="W304" s="14"/>
    </row>
    <row r="305" spans="13:23" x14ac:dyDescent="0.15">
      <c r="M305" s="6">
        <v>10</v>
      </c>
      <c r="N305" s="6">
        <v>30</v>
      </c>
      <c r="O305" s="14">
        <f t="shared" si="30"/>
        <v>46325</v>
      </c>
      <c r="P305" s="7">
        <f t="shared" si="31"/>
        <v>6</v>
      </c>
      <c r="Q305" s="15">
        <f t="shared" si="34"/>
        <v>0</v>
      </c>
      <c r="R305" s="15">
        <f t="shared" si="35"/>
        <v>44</v>
      </c>
      <c r="S305" s="15" t="str">
        <f t="shared" si="32"/>
        <v xml:space="preserve"> </v>
      </c>
      <c r="T305" s="22" t="s">
        <v>331</v>
      </c>
      <c r="U305" s="14">
        <f t="shared" si="33"/>
        <v>46325</v>
      </c>
      <c r="V305" s="14"/>
      <c r="W305" s="14"/>
    </row>
    <row r="306" spans="13:23" x14ac:dyDescent="0.15">
      <c r="M306" s="6">
        <v>10</v>
      </c>
      <c r="N306" s="6">
        <v>31</v>
      </c>
      <c r="O306" s="14">
        <f t="shared" si="30"/>
        <v>46326</v>
      </c>
      <c r="P306" s="7">
        <f t="shared" si="31"/>
        <v>7</v>
      </c>
      <c r="Q306" s="15">
        <f t="shared" si="34"/>
        <v>0</v>
      </c>
      <c r="R306" s="15">
        <f t="shared" si="35"/>
        <v>44</v>
      </c>
      <c r="S306" s="15" t="str">
        <f t="shared" si="32"/>
        <v xml:space="preserve"> </v>
      </c>
      <c r="T306" s="22" t="s">
        <v>332</v>
      </c>
      <c r="U306" s="14">
        <f t="shared" si="33"/>
        <v>46326</v>
      </c>
      <c r="V306" s="14"/>
      <c r="W306" s="14"/>
    </row>
    <row r="307" spans="13:23" x14ac:dyDescent="0.15">
      <c r="M307" s="6">
        <v>11</v>
      </c>
      <c r="N307" s="6">
        <v>1</v>
      </c>
      <c r="O307" s="14">
        <f t="shared" si="30"/>
        <v>46327</v>
      </c>
      <c r="P307" s="7">
        <f t="shared" si="31"/>
        <v>1</v>
      </c>
      <c r="Q307" s="15">
        <f t="shared" si="34"/>
        <v>0</v>
      </c>
      <c r="R307" s="15">
        <f t="shared" si="35"/>
        <v>44</v>
      </c>
      <c r="S307" s="15" t="str">
        <f t="shared" si="32"/>
        <v xml:space="preserve"> </v>
      </c>
      <c r="T307" s="22" t="s">
        <v>333</v>
      </c>
      <c r="U307" s="14">
        <f t="shared" si="33"/>
        <v>46327</v>
      </c>
      <c r="V307" s="14"/>
      <c r="W307" s="14"/>
    </row>
    <row r="308" spans="13:23" x14ac:dyDescent="0.15">
      <c r="M308" s="6">
        <v>11</v>
      </c>
      <c r="N308" s="6">
        <v>2</v>
      </c>
      <c r="O308" s="14">
        <f t="shared" si="30"/>
        <v>46328</v>
      </c>
      <c r="P308" s="7">
        <f t="shared" si="31"/>
        <v>2</v>
      </c>
      <c r="Q308" s="15">
        <f t="shared" si="34"/>
        <v>1</v>
      </c>
      <c r="R308" s="15">
        <f t="shared" si="35"/>
        <v>45</v>
      </c>
      <c r="S308" s="15">
        <f t="shared" si="32"/>
        <v>45</v>
      </c>
      <c r="T308" s="22" t="s">
        <v>334</v>
      </c>
      <c r="U308" s="14">
        <f t="shared" si="33"/>
        <v>46328</v>
      </c>
      <c r="V308" s="14"/>
      <c r="W308" s="14"/>
    </row>
    <row r="309" spans="13:23" x14ac:dyDescent="0.15">
      <c r="M309" s="6">
        <v>11</v>
      </c>
      <c r="N309" s="6">
        <v>3</v>
      </c>
      <c r="O309" s="14">
        <f t="shared" si="30"/>
        <v>46329</v>
      </c>
      <c r="P309" s="7">
        <f t="shared" si="31"/>
        <v>3</v>
      </c>
      <c r="Q309" s="15">
        <f t="shared" si="34"/>
        <v>0</v>
      </c>
      <c r="R309" s="15">
        <f t="shared" si="35"/>
        <v>45</v>
      </c>
      <c r="S309" s="15" t="str">
        <f t="shared" si="32"/>
        <v xml:space="preserve"> </v>
      </c>
      <c r="T309" s="22" t="s">
        <v>335</v>
      </c>
      <c r="U309" s="14">
        <f t="shared" si="33"/>
        <v>46329</v>
      </c>
      <c r="V309" s="14"/>
      <c r="W309" s="14"/>
    </row>
    <row r="310" spans="13:23" x14ac:dyDescent="0.15">
      <c r="M310" s="6">
        <v>11</v>
      </c>
      <c r="N310" s="6">
        <v>4</v>
      </c>
      <c r="O310" s="14">
        <f t="shared" si="30"/>
        <v>46330</v>
      </c>
      <c r="P310" s="7">
        <f t="shared" si="31"/>
        <v>4</v>
      </c>
      <c r="Q310" s="15">
        <f t="shared" si="34"/>
        <v>0</v>
      </c>
      <c r="R310" s="15">
        <f t="shared" si="35"/>
        <v>45</v>
      </c>
      <c r="S310" s="15" t="str">
        <f t="shared" si="32"/>
        <v xml:space="preserve"> </v>
      </c>
      <c r="T310" s="22" t="s">
        <v>336</v>
      </c>
      <c r="U310" s="14">
        <f t="shared" si="33"/>
        <v>46330</v>
      </c>
      <c r="V310" s="14"/>
      <c r="W310" s="14"/>
    </row>
    <row r="311" spans="13:23" x14ac:dyDescent="0.15">
      <c r="M311" s="6">
        <v>11</v>
      </c>
      <c r="N311" s="6">
        <v>5</v>
      </c>
      <c r="O311" s="14">
        <f t="shared" si="30"/>
        <v>46331</v>
      </c>
      <c r="P311" s="7">
        <f t="shared" si="31"/>
        <v>5</v>
      </c>
      <c r="Q311" s="15">
        <f t="shared" si="34"/>
        <v>0</v>
      </c>
      <c r="R311" s="15">
        <f t="shared" si="35"/>
        <v>45</v>
      </c>
      <c r="S311" s="15" t="str">
        <f t="shared" si="32"/>
        <v xml:space="preserve"> </v>
      </c>
      <c r="T311" s="22" t="s">
        <v>337</v>
      </c>
      <c r="U311" s="14">
        <f t="shared" si="33"/>
        <v>46331</v>
      </c>
      <c r="V311" s="14"/>
      <c r="W311" s="14"/>
    </row>
    <row r="312" spans="13:23" x14ac:dyDescent="0.15">
      <c r="M312" s="6">
        <v>11</v>
      </c>
      <c r="N312" s="6">
        <v>6</v>
      </c>
      <c r="O312" s="14">
        <f t="shared" si="30"/>
        <v>46332</v>
      </c>
      <c r="P312" s="7">
        <f t="shared" si="31"/>
        <v>6</v>
      </c>
      <c r="Q312" s="15">
        <f t="shared" si="34"/>
        <v>0</v>
      </c>
      <c r="R312" s="15">
        <f t="shared" si="35"/>
        <v>45</v>
      </c>
      <c r="S312" s="15" t="str">
        <f t="shared" si="32"/>
        <v xml:space="preserve"> </v>
      </c>
      <c r="T312" s="22" t="s">
        <v>338</v>
      </c>
      <c r="U312" s="14">
        <f t="shared" si="33"/>
        <v>46332</v>
      </c>
      <c r="V312" s="14"/>
      <c r="W312" s="14"/>
    </row>
    <row r="313" spans="13:23" x14ac:dyDescent="0.15">
      <c r="M313" s="6">
        <v>11</v>
      </c>
      <c r="N313" s="6">
        <v>7</v>
      </c>
      <c r="O313" s="14">
        <f t="shared" si="30"/>
        <v>46333</v>
      </c>
      <c r="P313" s="7">
        <f t="shared" si="31"/>
        <v>7</v>
      </c>
      <c r="Q313" s="15">
        <f t="shared" si="34"/>
        <v>0</v>
      </c>
      <c r="R313" s="15">
        <f t="shared" si="35"/>
        <v>45</v>
      </c>
      <c r="S313" s="15" t="str">
        <f t="shared" si="32"/>
        <v xml:space="preserve"> </v>
      </c>
      <c r="T313" s="22" t="s">
        <v>339</v>
      </c>
      <c r="U313" s="14">
        <f t="shared" si="33"/>
        <v>46333</v>
      </c>
      <c r="V313" s="14"/>
      <c r="W313" s="14"/>
    </row>
    <row r="314" spans="13:23" x14ac:dyDescent="0.15">
      <c r="M314" s="6">
        <v>11</v>
      </c>
      <c r="N314" s="6">
        <v>8</v>
      </c>
      <c r="O314" s="14">
        <f t="shared" si="30"/>
        <v>46334</v>
      </c>
      <c r="P314" s="7">
        <f t="shared" si="31"/>
        <v>1</v>
      </c>
      <c r="Q314" s="15">
        <f t="shared" si="34"/>
        <v>0</v>
      </c>
      <c r="R314" s="15">
        <f t="shared" si="35"/>
        <v>45</v>
      </c>
      <c r="S314" s="15" t="str">
        <f t="shared" si="32"/>
        <v xml:space="preserve"> </v>
      </c>
      <c r="T314" s="22" t="s">
        <v>340</v>
      </c>
      <c r="U314" s="14">
        <f t="shared" si="33"/>
        <v>46334</v>
      </c>
      <c r="V314" s="14"/>
      <c r="W314" s="14"/>
    </row>
    <row r="315" spans="13:23" x14ac:dyDescent="0.15">
      <c r="M315" s="6">
        <v>11</v>
      </c>
      <c r="N315" s="6">
        <v>9</v>
      </c>
      <c r="O315" s="14">
        <f t="shared" si="30"/>
        <v>46335</v>
      </c>
      <c r="P315" s="7">
        <f t="shared" si="31"/>
        <v>2</v>
      </c>
      <c r="Q315" s="15">
        <f t="shared" si="34"/>
        <v>1</v>
      </c>
      <c r="R315" s="15">
        <f t="shared" si="35"/>
        <v>46</v>
      </c>
      <c r="S315" s="15">
        <f t="shared" si="32"/>
        <v>46</v>
      </c>
      <c r="T315" s="22" t="s">
        <v>341</v>
      </c>
      <c r="U315" s="14">
        <f t="shared" si="33"/>
        <v>46335</v>
      </c>
      <c r="V315" s="14"/>
      <c r="W315" s="14"/>
    </row>
    <row r="316" spans="13:23" x14ac:dyDescent="0.15">
      <c r="M316" s="6">
        <v>11</v>
      </c>
      <c r="N316" s="6">
        <v>10</v>
      </c>
      <c r="O316" s="14">
        <f t="shared" si="30"/>
        <v>46336</v>
      </c>
      <c r="P316" s="7">
        <f t="shared" si="31"/>
        <v>3</v>
      </c>
      <c r="Q316" s="15">
        <f t="shared" si="34"/>
        <v>0</v>
      </c>
      <c r="R316" s="15">
        <f t="shared" si="35"/>
        <v>46</v>
      </c>
      <c r="S316" s="15" t="str">
        <f t="shared" si="32"/>
        <v xml:space="preserve"> </v>
      </c>
      <c r="T316" s="22" t="s">
        <v>342</v>
      </c>
      <c r="U316" s="14">
        <f t="shared" si="33"/>
        <v>46336</v>
      </c>
      <c r="V316" s="14"/>
      <c r="W316" s="14"/>
    </row>
    <row r="317" spans="13:23" x14ac:dyDescent="0.15">
      <c r="M317" s="6">
        <v>11</v>
      </c>
      <c r="N317" s="6">
        <v>11</v>
      </c>
      <c r="O317" s="14">
        <f t="shared" si="30"/>
        <v>46337</v>
      </c>
      <c r="P317" s="7">
        <f t="shared" si="31"/>
        <v>4</v>
      </c>
      <c r="Q317" s="15">
        <f t="shared" si="34"/>
        <v>0</v>
      </c>
      <c r="R317" s="15">
        <f t="shared" si="35"/>
        <v>46</v>
      </c>
      <c r="S317" s="15" t="str">
        <f t="shared" si="32"/>
        <v xml:space="preserve"> </v>
      </c>
      <c r="T317" s="22" t="s">
        <v>343</v>
      </c>
      <c r="U317" s="14">
        <f t="shared" si="33"/>
        <v>46337</v>
      </c>
      <c r="V317" s="14"/>
      <c r="W317" s="14"/>
    </row>
    <row r="318" spans="13:23" x14ac:dyDescent="0.15">
      <c r="M318" s="6">
        <v>11</v>
      </c>
      <c r="N318" s="6">
        <v>12</v>
      </c>
      <c r="O318" s="14">
        <f t="shared" si="30"/>
        <v>46338</v>
      </c>
      <c r="P318" s="7">
        <f t="shared" si="31"/>
        <v>5</v>
      </c>
      <c r="Q318" s="15">
        <f t="shared" si="34"/>
        <v>0</v>
      </c>
      <c r="R318" s="15">
        <f t="shared" si="35"/>
        <v>46</v>
      </c>
      <c r="S318" s="15" t="str">
        <f t="shared" si="32"/>
        <v xml:space="preserve"> </v>
      </c>
      <c r="T318" s="22" t="s">
        <v>344</v>
      </c>
      <c r="U318" s="14">
        <f t="shared" si="33"/>
        <v>46338</v>
      </c>
      <c r="V318" s="14"/>
      <c r="W318" s="14"/>
    </row>
    <row r="319" spans="13:23" x14ac:dyDescent="0.15">
      <c r="M319" s="6">
        <v>11</v>
      </c>
      <c r="N319" s="6">
        <v>13</v>
      </c>
      <c r="O319" s="14">
        <f t="shared" si="30"/>
        <v>46339</v>
      </c>
      <c r="P319" s="7">
        <f t="shared" si="31"/>
        <v>6</v>
      </c>
      <c r="Q319" s="15">
        <f t="shared" si="34"/>
        <v>0</v>
      </c>
      <c r="R319" s="15">
        <f t="shared" si="35"/>
        <v>46</v>
      </c>
      <c r="S319" s="15" t="str">
        <f t="shared" si="32"/>
        <v xml:space="preserve"> </v>
      </c>
      <c r="T319" s="22" t="s">
        <v>345</v>
      </c>
      <c r="U319" s="14">
        <f t="shared" si="33"/>
        <v>46339</v>
      </c>
      <c r="V319" s="14"/>
      <c r="W319" s="14"/>
    </row>
    <row r="320" spans="13:23" x14ac:dyDescent="0.15">
      <c r="M320" s="6">
        <v>11</v>
      </c>
      <c r="N320" s="6">
        <v>14</v>
      </c>
      <c r="O320" s="14">
        <f t="shared" si="30"/>
        <v>46340</v>
      </c>
      <c r="P320" s="7">
        <f t="shared" si="31"/>
        <v>7</v>
      </c>
      <c r="Q320" s="15">
        <f t="shared" si="34"/>
        <v>0</v>
      </c>
      <c r="R320" s="15">
        <f t="shared" si="35"/>
        <v>46</v>
      </c>
      <c r="S320" s="15" t="str">
        <f t="shared" si="32"/>
        <v xml:space="preserve"> </v>
      </c>
      <c r="T320" s="22" t="s">
        <v>346</v>
      </c>
      <c r="U320" s="14">
        <f t="shared" si="33"/>
        <v>46340</v>
      </c>
      <c r="V320" s="14"/>
      <c r="W320" s="14"/>
    </row>
    <row r="321" spans="12:23" x14ac:dyDescent="0.15">
      <c r="M321" s="6">
        <v>11</v>
      </c>
      <c r="N321" s="6">
        <v>15</v>
      </c>
      <c r="O321" s="14">
        <f t="shared" si="30"/>
        <v>46341</v>
      </c>
      <c r="P321" s="7">
        <f t="shared" si="31"/>
        <v>1</v>
      </c>
      <c r="Q321" s="15">
        <f t="shared" si="34"/>
        <v>0</v>
      </c>
      <c r="R321" s="15">
        <f t="shared" si="35"/>
        <v>46</v>
      </c>
      <c r="S321" s="15" t="str">
        <f t="shared" si="32"/>
        <v xml:space="preserve"> </v>
      </c>
      <c r="T321" s="22" t="s">
        <v>347</v>
      </c>
      <c r="U321" s="14">
        <f t="shared" si="33"/>
        <v>46341</v>
      </c>
      <c r="V321" s="14"/>
      <c r="W321" s="14"/>
    </row>
    <row r="322" spans="12:23" x14ac:dyDescent="0.15">
      <c r="M322" s="6">
        <v>11</v>
      </c>
      <c r="N322" s="6">
        <v>16</v>
      </c>
      <c r="O322" s="14">
        <f t="shared" si="30"/>
        <v>46342</v>
      </c>
      <c r="P322" s="7">
        <f t="shared" si="31"/>
        <v>2</v>
      </c>
      <c r="Q322" s="15">
        <f t="shared" si="34"/>
        <v>1</v>
      </c>
      <c r="R322" s="15">
        <f t="shared" si="35"/>
        <v>47</v>
      </c>
      <c r="S322" s="15">
        <f t="shared" si="32"/>
        <v>47</v>
      </c>
      <c r="T322" s="22" t="s">
        <v>348</v>
      </c>
      <c r="U322" s="14">
        <f t="shared" si="33"/>
        <v>46342</v>
      </c>
      <c r="V322" s="14"/>
      <c r="W322" s="14"/>
    </row>
    <row r="323" spans="12:23" x14ac:dyDescent="0.15">
      <c r="M323" s="6">
        <v>11</v>
      </c>
      <c r="N323" s="6">
        <v>17</v>
      </c>
      <c r="O323" s="14">
        <f t="shared" ref="O323:O367" si="36">DATE($K$1,M323,N323)</f>
        <v>46343</v>
      </c>
      <c r="P323" s="7">
        <f t="shared" ref="P323:P367" si="37">WEEKDAY(O323,1)</f>
        <v>3</v>
      </c>
      <c r="Q323" s="15">
        <f t="shared" si="34"/>
        <v>0</v>
      </c>
      <c r="R323" s="15">
        <f t="shared" si="35"/>
        <v>47</v>
      </c>
      <c r="S323" s="15" t="str">
        <f t="shared" ref="S323:S367" si="38">IF(P323=2,R323," ")</f>
        <v xml:space="preserve"> </v>
      </c>
      <c r="T323" s="22" t="s">
        <v>349</v>
      </c>
      <c r="U323" s="14">
        <f t="shared" ref="U323:U367" si="39">IF($K$1&gt;0,DATE($K$1,M323,N323)," ")</f>
        <v>46343</v>
      </c>
      <c r="V323" s="14"/>
      <c r="W323" s="14"/>
    </row>
    <row r="324" spans="12:23" x14ac:dyDescent="0.15">
      <c r="M324" s="6">
        <v>11</v>
      </c>
      <c r="N324" s="6">
        <v>18</v>
      </c>
      <c r="O324" s="14">
        <f t="shared" si="36"/>
        <v>46344</v>
      </c>
      <c r="P324" s="7">
        <f t="shared" si="37"/>
        <v>4</v>
      </c>
      <c r="Q324" s="15">
        <f t="shared" ref="Q324:Q367" si="40">IF(P324=2,1,0)</f>
        <v>0</v>
      </c>
      <c r="R324" s="15">
        <f t="shared" si="35"/>
        <v>47</v>
      </c>
      <c r="S324" s="15" t="str">
        <f t="shared" si="38"/>
        <v xml:space="preserve"> </v>
      </c>
      <c r="T324" s="22" t="s">
        <v>350</v>
      </c>
      <c r="U324" s="14">
        <f t="shared" si="39"/>
        <v>46344</v>
      </c>
      <c r="V324" s="14"/>
      <c r="W324" s="14"/>
    </row>
    <row r="325" spans="12:23" x14ac:dyDescent="0.15">
      <c r="M325" s="6">
        <v>11</v>
      </c>
      <c r="N325" s="6">
        <v>19</v>
      </c>
      <c r="O325" s="14">
        <f t="shared" si="36"/>
        <v>46345</v>
      </c>
      <c r="P325" s="7">
        <f t="shared" si="37"/>
        <v>5</v>
      </c>
      <c r="Q325" s="15">
        <f t="shared" si="40"/>
        <v>0</v>
      </c>
      <c r="R325" s="15">
        <f t="shared" si="35"/>
        <v>47</v>
      </c>
      <c r="S325" s="15" t="str">
        <f t="shared" si="38"/>
        <v xml:space="preserve"> </v>
      </c>
      <c r="T325" s="22" t="s">
        <v>351</v>
      </c>
      <c r="U325" s="14">
        <f t="shared" si="39"/>
        <v>46345</v>
      </c>
      <c r="V325" s="14"/>
      <c r="W325" s="14"/>
    </row>
    <row r="326" spans="12:23" x14ac:dyDescent="0.15">
      <c r="M326" s="6">
        <v>11</v>
      </c>
      <c r="N326" s="6">
        <v>20</v>
      </c>
      <c r="O326" s="14">
        <f t="shared" si="36"/>
        <v>46346</v>
      </c>
      <c r="P326" s="7">
        <f t="shared" si="37"/>
        <v>6</v>
      </c>
      <c r="Q326" s="15">
        <f t="shared" si="40"/>
        <v>0</v>
      </c>
      <c r="R326" s="15">
        <f t="shared" si="35"/>
        <v>47</v>
      </c>
      <c r="S326" s="15" t="str">
        <f t="shared" si="38"/>
        <v xml:space="preserve"> </v>
      </c>
      <c r="T326" s="22" t="s">
        <v>352</v>
      </c>
      <c r="U326" s="14">
        <f t="shared" si="39"/>
        <v>46346</v>
      </c>
      <c r="V326" s="14"/>
      <c r="W326" s="14"/>
    </row>
    <row r="327" spans="12:23" x14ac:dyDescent="0.15">
      <c r="M327" s="6">
        <v>11</v>
      </c>
      <c r="N327" s="6">
        <v>21</v>
      </c>
      <c r="O327" s="14">
        <f t="shared" si="36"/>
        <v>46347</v>
      </c>
      <c r="P327" s="7">
        <f t="shared" si="37"/>
        <v>7</v>
      </c>
      <c r="Q327" s="15">
        <f t="shared" si="40"/>
        <v>0</v>
      </c>
      <c r="R327" s="15">
        <f t="shared" si="35"/>
        <v>47</v>
      </c>
      <c r="S327" s="15" t="str">
        <f t="shared" si="38"/>
        <v xml:space="preserve"> </v>
      </c>
      <c r="T327" s="22" t="s">
        <v>353</v>
      </c>
      <c r="U327" s="14">
        <f t="shared" si="39"/>
        <v>46347</v>
      </c>
      <c r="V327" s="14"/>
      <c r="W327" s="14"/>
    </row>
    <row r="328" spans="12:23" x14ac:dyDescent="0.15">
      <c r="M328" s="6">
        <v>11</v>
      </c>
      <c r="N328" s="6">
        <v>22</v>
      </c>
      <c r="O328" s="14">
        <f t="shared" si="36"/>
        <v>46348</v>
      </c>
      <c r="P328" s="7">
        <f t="shared" si="37"/>
        <v>1</v>
      </c>
      <c r="Q328" s="15">
        <f t="shared" si="40"/>
        <v>0</v>
      </c>
      <c r="R328" s="15">
        <f t="shared" si="35"/>
        <v>47</v>
      </c>
      <c r="S328" s="15" t="str">
        <f t="shared" si="38"/>
        <v xml:space="preserve"> </v>
      </c>
      <c r="T328" s="22" t="s">
        <v>354</v>
      </c>
      <c r="U328" s="14">
        <f t="shared" si="39"/>
        <v>46348</v>
      </c>
      <c r="V328" s="14"/>
      <c r="W328" s="14"/>
    </row>
    <row r="329" spans="12:23" x14ac:dyDescent="0.15">
      <c r="M329" s="6">
        <v>11</v>
      </c>
      <c r="N329" s="6">
        <v>23</v>
      </c>
      <c r="O329" s="14">
        <f t="shared" si="36"/>
        <v>46349</v>
      </c>
      <c r="P329" s="7">
        <f t="shared" si="37"/>
        <v>2</v>
      </c>
      <c r="Q329" s="15">
        <f t="shared" si="40"/>
        <v>1</v>
      </c>
      <c r="R329" s="15">
        <f t="shared" si="35"/>
        <v>48</v>
      </c>
      <c r="S329" s="15">
        <f t="shared" si="38"/>
        <v>48</v>
      </c>
      <c r="T329" s="22" t="s">
        <v>355</v>
      </c>
      <c r="U329" s="14">
        <f t="shared" si="39"/>
        <v>46349</v>
      </c>
      <c r="V329" s="14"/>
      <c r="W329" s="14"/>
    </row>
    <row r="330" spans="12:23" x14ac:dyDescent="0.15">
      <c r="M330" s="6">
        <v>11</v>
      </c>
      <c r="N330" s="6">
        <v>24</v>
      </c>
      <c r="O330" s="14">
        <f t="shared" si="36"/>
        <v>46350</v>
      </c>
      <c r="P330" s="7">
        <f t="shared" si="37"/>
        <v>3</v>
      </c>
      <c r="Q330" s="15">
        <f t="shared" si="40"/>
        <v>0</v>
      </c>
      <c r="R330" s="15">
        <f t="shared" si="35"/>
        <v>48</v>
      </c>
      <c r="S330" s="15" t="str">
        <f t="shared" si="38"/>
        <v xml:space="preserve"> </v>
      </c>
      <c r="T330" s="22" t="s">
        <v>356</v>
      </c>
      <c r="U330" s="14">
        <f t="shared" si="39"/>
        <v>46350</v>
      </c>
      <c r="V330" s="14"/>
      <c r="W330" s="14"/>
    </row>
    <row r="331" spans="12:23" x14ac:dyDescent="0.15">
      <c r="M331" s="6">
        <v>11</v>
      </c>
      <c r="N331" s="6">
        <v>25</v>
      </c>
      <c r="O331" s="14">
        <f t="shared" si="36"/>
        <v>46351</v>
      </c>
      <c r="P331" s="7">
        <f t="shared" si="37"/>
        <v>4</v>
      </c>
      <c r="Q331" s="15">
        <f t="shared" si="40"/>
        <v>0</v>
      </c>
      <c r="R331" s="15">
        <f t="shared" si="35"/>
        <v>48</v>
      </c>
      <c r="S331" s="15" t="str">
        <f t="shared" si="38"/>
        <v xml:space="preserve"> </v>
      </c>
      <c r="T331" s="22" t="s">
        <v>357</v>
      </c>
      <c r="U331" s="14">
        <f t="shared" si="39"/>
        <v>46351</v>
      </c>
      <c r="V331" s="14"/>
      <c r="W331" s="14"/>
    </row>
    <row r="332" spans="12:23" x14ac:dyDescent="0.15">
      <c r="M332" s="6">
        <v>11</v>
      </c>
      <c r="N332" s="6">
        <v>26</v>
      </c>
      <c r="O332" s="14">
        <f t="shared" si="36"/>
        <v>46352</v>
      </c>
      <c r="P332" s="7">
        <f t="shared" si="37"/>
        <v>5</v>
      </c>
      <c r="Q332" s="15">
        <f t="shared" si="40"/>
        <v>0</v>
      </c>
      <c r="R332" s="15">
        <f t="shared" si="35"/>
        <v>48</v>
      </c>
      <c r="S332" s="15" t="str">
        <f t="shared" si="38"/>
        <v xml:space="preserve"> </v>
      </c>
      <c r="T332" s="22" t="s">
        <v>358</v>
      </c>
      <c r="U332" s="14">
        <f t="shared" si="39"/>
        <v>46352</v>
      </c>
      <c r="V332" s="14"/>
      <c r="W332" s="14"/>
    </row>
    <row r="333" spans="12:23" x14ac:dyDescent="0.15">
      <c r="L333" s="21" t="str">
        <f>IF(P333=1,"1. Advent"," ")</f>
        <v xml:space="preserve"> </v>
      </c>
      <c r="M333" s="6">
        <v>11</v>
      </c>
      <c r="N333" s="6">
        <v>27</v>
      </c>
      <c r="O333" s="14">
        <f t="shared" si="36"/>
        <v>46353</v>
      </c>
      <c r="P333" s="7">
        <f t="shared" si="37"/>
        <v>6</v>
      </c>
      <c r="Q333" s="15">
        <f t="shared" si="40"/>
        <v>0</v>
      </c>
      <c r="R333" s="15">
        <f t="shared" si="35"/>
        <v>48</v>
      </c>
      <c r="S333" s="15" t="str">
        <f t="shared" si="38"/>
        <v xml:space="preserve"> </v>
      </c>
      <c r="T333" s="22" t="s">
        <v>359</v>
      </c>
      <c r="U333" s="14">
        <f t="shared" si="39"/>
        <v>46353</v>
      </c>
      <c r="V333" s="14"/>
      <c r="W333" s="14"/>
    </row>
    <row r="334" spans="12:23" x14ac:dyDescent="0.15">
      <c r="L334" s="21" t="str">
        <f t="shared" ref="L334:L339" si="41">IF(P334=1,"1. Advent"," ")</f>
        <v xml:space="preserve"> </v>
      </c>
      <c r="M334" s="6">
        <v>11</v>
      </c>
      <c r="N334" s="6">
        <v>28</v>
      </c>
      <c r="O334" s="14">
        <f t="shared" si="36"/>
        <v>46354</v>
      </c>
      <c r="P334" s="7">
        <f t="shared" si="37"/>
        <v>7</v>
      </c>
      <c r="Q334" s="15">
        <f t="shared" si="40"/>
        <v>0</v>
      </c>
      <c r="R334" s="15">
        <f t="shared" si="35"/>
        <v>48</v>
      </c>
      <c r="S334" s="15" t="str">
        <f t="shared" si="38"/>
        <v xml:space="preserve"> </v>
      </c>
      <c r="T334" s="22" t="s">
        <v>360</v>
      </c>
      <c r="U334" s="14">
        <f t="shared" si="39"/>
        <v>46354</v>
      </c>
      <c r="V334" s="14"/>
      <c r="W334" s="14"/>
    </row>
    <row r="335" spans="12:23" x14ac:dyDescent="0.15">
      <c r="L335" s="21" t="str">
        <f t="shared" si="41"/>
        <v>1. Advent</v>
      </c>
      <c r="M335" s="6">
        <v>11</v>
      </c>
      <c r="N335" s="6">
        <v>29</v>
      </c>
      <c r="O335" s="14">
        <f t="shared" si="36"/>
        <v>46355</v>
      </c>
      <c r="P335" s="7">
        <f t="shared" si="37"/>
        <v>1</v>
      </c>
      <c r="Q335" s="15">
        <f t="shared" si="40"/>
        <v>0</v>
      </c>
      <c r="R335" s="15">
        <f t="shared" si="35"/>
        <v>48</v>
      </c>
      <c r="S335" s="15" t="str">
        <f t="shared" si="38"/>
        <v xml:space="preserve"> </v>
      </c>
      <c r="T335" s="22" t="s">
        <v>361</v>
      </c>
      <c r="U335" s="14">
        <f t="shared" si="39"/>
        <v>46355</v>
      </c>
      <c r="V335" s="14"/>
      <c r="W335" s="14"/>
    </row>
    <row r="336" spans="12:23" x14ac:dyDescent="0.15">
      <c r="L336" s="21" t="str">
        <f t="shared" si="41"/>
        <v xml:space="preserve"> </v>
      </c>
      <c r="M336" s="6">
        <v>11</v>
      </c>
      <c r="N336" s="6">
        <v>30</v>
      </c>
      <c r="O336" s="14">
        <f t="shared" si="36"/>
        <v>46356</v>
      </c>
      <c r="P336" s="7">
        <f t="shared" si="37"/>
        <v>2</v>
      </c>
      <c r="Q336" s="15">
        <f t="shared" si="40"/>
        <v>1</v>
      </c>
      <c r="R336" s="15">
        <f t="shared" si="35"/>
        <v>49</v>
      </c>
      <c r="S336" s="15">
        <f t="shared" si="38"/>
        <v>49</v>
      </c>
      <c r="T336" s="22" t="s">
        <v>362</v>
      </c>
      <c r="U336" s="14">
        <f t="shared" si="39"/>
        <v>46356</v>
      </c>
      <c r="V336" s="14"/>
      <c r="W336" s="14"/>
    </row>
    <row r="337" spans="12:23" x14ac:dyDescent="0.15">
      <c r="L337" s="21" t="str">
        <f t="shared" si="41"/>
        <v xml:space="preserve"> </v>
      </c>
      <c r="M337" s="6">
        <v>12</v>
      </c>
      <c r="N337" s="6">
        <v>1</v>
      </c>
      <c r="O337" s="14">
        <f t="shared" si="36"/>
        <v>46357</v>
      </c>
      <c r="P337" s="7">
        <f t="shared" si="37"/>
        <v>3</v>
      </c>
      <c r="Q337" s="15">
        <f t="shared" si="40"/>
        <v>0</v>
      </c>
      <c r="R337" s="15">
        <f t="shared" si="35"/>
        <v>49</v>
      </c>
      <c r="S337" s="15" t="str">
        <f t="shared" si="38"/>
        <v xml:space="preserve"> </v>
      </c>
      <c r="T337" s="22" t="s">
        <v>363</v>
      </c>
      <c r="U337" s="14">
        <f t="shared" si="39"/>
        <v>46357</v>
      </c>
      <c r="V337" s="14"/>
      <c r="W337" s="14"/>
    </row>
    <row r="338" spans="12:23" x14ac:dyDescent="0.15">
      <c r="L338" s="21" t="str">
        <f t="shared" si="41"/>
        <v xml:space="preserve"> </v>
      </c>
      <c r="M338" s="6">
        <v>12</v>
      </c>
      <c r="N338" s="6">
        <v>2</v>
      </c>
      <c r="O338" s="14">
        <f t="shared" si="36"/>
        <v>46358</v>
      </c>
      <c r="P338" s="7">
        <f t="shared" si="37"/>
        <v>4</v>
      </c>
      <c r="Q338" s="15">
        <f t="shared" si="40"/>
        <v>0</v>
      </c>
      <c r="R338" s="15">
        <f t="shared" si="35"/>
        <v>49</v>
      </c>
      <c r="S338" s="15" t="str">
        <f t="shared" si="38"/>
        <v xml:space="preserve"> </v>
      </c>
      <c r="T338" s="22" t="s">
        <v>364</v>
      </c>
      <c r="U338" s="14">
        <f t="shared" si="39"/>
        <v>46358</v>
      </c>
      <c r="V338" s="14"/>
      <c r="W338" s="14"/>
    </row>
    <row r="339" spans="12:23" x14ac:dyDescent="0.15">
      <c r="L339" s="21" t="str">
        <f t="shared" si="41"/>
        <v xml:space="preserve"> </v>
      </c>
      <c r="M339" s="6">
        <v>12</v>
      </c>
      <c r="N339" s="6">
        <v>3</v>
      </c>
      <c r="O339" s="14">
        <f t="shared" si="36"/>
        <v>46359</v>
      </c>
      <c r="P339" s="7">
        <f t="shared" si="37"/>
        <v>5</v>
      </c>
      <c r="Q339" s="15">
        <f t="shared" si="40"/>
        <v>0</v>
      </c>
      <c r="R339" s="15">
        <f t="shared" ref="R339:R367" si="42">Q339+R338</f>
        <v>49</v>
      </c>
      <c r="S339" s="15" t="str">
        <f t="shared" si="38"/>
        <v xml:space="preserve"> </v>
      </c>
      <c r="T339" s="22" t="s">
        <v>365</v>
      </c>
      <c r="U339" s="14">
        <f t="shared" si="39"/>
        <v>46359</v>
      </c>
      <c r="V339" s="14"/>
      <c r="W339" s="14"/>
    </row>
    <row r="340" spans="12:23" x14ac:dyDescent="0.15">
      <c r="M340" s="6">
        <v>12</v>
      </c>
      <c r="N340" s="6">
        <v>4</v>
      </c>
      <c r="O340" s="14">
        <f t="shared" si="36"/>
        <v>46360</v>
      </c>
      <c r="P340" s="7">
        <f t="shared" si="37"/>
        <v>6</v>
      </c>
      <c r="Q340" s="15">
        <f t="shared" si="40"/>
        <v>0</v>
      </c>
      <c r="R340" s="15">
        <f t="shared" si="42"/>
        <v>49</v>
      </c>
      <c r="S340" s="15" t="str">
        <f t="shared" si="38"/>
        <v xml:space="preserve"> </v>
      </c>
      <c r="T340" s="22" t="s">
        <v>366</v>
      </c>
      <c r="U340" s="14">
        <f t="shared" si="39"/>
        <v>46360</v>
      </c>
      <c r="V340" s="14"/>
      <c r="W340" s="14"/>
    </row>
    <row r="341" spans="12:23" x14ac:dyDescent="0.15">
      <c r="M341" s="6">
        <v>12</v>
      </c>
      <c r="N341" s="6">
        <v>5</v>
      </c>
      <c r="O341" s="14">
        <f t="shared" si="36"/>
        <v>46361</v>
      </c>
      <c r="P341" s="7">
        <f t="shared" si="37"/>
        <v>7</v>
      </c>
      <c r="Q341" s="15">
        <f t="shared" si="40"/>
        <v>0</v>
      </c>
      <c r="R341" s="15">
        <f t="shared" si="42"/>
        <v>49</v>
      </c>
      <c r="S341" s="15" t="str">
        <f t="shared" si="38"/>
        <v xml:space="preserve"> </v>
      </c>
      <c r="T341" s="22" t="s">
        <v>367</v>
      </c>
      <c r="U341" s="14">
        <f t="shared" si="39"/>
        <v>46361</v>
      </c>
      <c r="V341" s="14"/>
      <c r="W341" s="14"/>
    </row>
    <row r="342" spans="12:23" x14ac:dyDescent="0.15">
      <c r="M342" s="6">
        <v>12</v>
      </c>
      <c r="N342" s="6">
        <v>6</v>
      </c>
      <c r="O342" s="14">
        <f t="shared" si="36"/>
        <v>46362</v>
      </c>
      <c r="P342" s="7">
        <f t="shared" si="37"/>
        <v>1</v>
      </c>
      <c r="Q342" s="15">
        <f t="shared" si="40"/>
        <v>0</v>
      </c>
      <c r="R342" s="15">
        <f t="shared" si="42"/>
        <v>49</v>
      </c>
      <c r="S342" s="15" t="str">
        <f t="shared" si="38"/>
        <v xml:space="preserve"> </v>
      </c>
      <c r="T342" s="22" t="s">
        <v>368</v>
      </c>
      <c r="U342" s="14">
        <f t="shared" si="39"/>
        <v>46362</v>
      </c>
      <c r="V342" s="14"/>
      <c r="W342" s="14"/>
    </row>
    <row r="343" spans="12:23" x14ac:dyDescent="0.15">
      <c r="M343" s="6">
        <v>12</v>
      </c>
      <c r="N343" s="6">
        <v>7</v>
      </c>
      <c r="O343" s="14">
        <f t="shared" si="36"/>
        <v>46363</v>
      </c>
      <c r="P343" s="7">
        <f t="shared" si="37"/>
        <v>2</v>
      </c>
      <c r="Q343" s="15">
        <f t="shared" si="40"/>
        <v>1</v>
      </c>
      <c r="R343" s="15">
        <f t="shared" si="42"/>
        <v>50</v>
      </c>
      <c r="S343" s="15">
        <f t="shared" si="38"/>
        <v>50</v>
      </c>
      <c r="T343" s="22" t="s">
        <v>369</v>
      </c>
      <c r="U343" s="14">
        <f t="shared" si="39"/>
        <v>46363</v>
      </c>
      <c r="V343" s="14"/>
      <c r="W343" s="14"/>
    </row>
    <row r="344" spans="12:23" x14ac:dyDescent="0.15">
      <c r="M344" s="6">
        <v>12</v>
      </c>
      <c r="N344" s="6">
        <v>8</v>
      </c>
      <c r="O344" s="14">
        <f t="shared" si="36"/>
        <v>46364</v>
      </c>
      <c r="P344" s="7">
        <f t="shared" si="37"/>
        <v>3</v>
      </c>
      <c r="Q344" s="15">
        <f t="shared" si="40"/>
        <v>0</v>
      </c>
      <c r="R344" s="15">
        <f t="shared" si="42"/>
        <v>50</v>
      </c>
      <c r="S344" s="15" t="str">
        <f t="shared" si="38"/>
        <v xml:space="preserve"> </v>
      </c>
      <c r="T344" s="22" t="s">
        <v>370</v>
      </c>
      <c r="U344" s="14">
        <f t="shared" si="39"/>
        <v>46364</v>
      </c>
      <c r="V344" s="14"/>
      <c r="W344" s="14"/>
    </row>
    <row r="345" spans="12:23" x14ac:dyDescent="0.15">
      <c r="M345" s="6">
        <v>12</v>
      </c>
      <c r="N345" s="6">
        <v>9</v>
      </c>
      <c r="O345" s="14">
        <f t="shared" si="36"/>
        <v>46365</v>
      </c>
      <c r="P345" s="7">
        <f t="shared" si="37"/>
        <v>4</v>
      </c>
      <c r="Q345" s="15">
        <f t="shared" si="40"/>
        <v>0</v>
      </c>
      <c r="R345" s="15">
        <f t="shared" si="42"/>
        <v>50</v>
      </c>
      <c r="S345" s="15" t="str">
        <f t="shared" si="38"/>
        <v xml:space="preserve"> </v>
      </c>
      <c r="T345" s="22" t="s">
        <v>371</v>
      </c>
      <c r="U345" s="14">
        <f t="shared" si="39"/>
        <v>46365</v>
      </c>
      <c r="V345" s="14"/>
      <c r="W345" s="14"/>
    </row>
    <row r="346" spans="12:23" x14ac:dyDescent="0.15">
      <c r="M346" s="6">
        <v>12</v>
      </c>
      <c r="N346" s="6">
        <v>10</v>
      </c>
      <c r="O346" s="14">
        <f t="shared" si="36"/>
        <v>46366</v>
      </c>
      <c r="P346" s="7">
        <f t="shared" si="37"/>
        <v>5</v>
      </c>
      <c r="Q346" s="15">
        <f t="shared" si="40"/>
        <v>0</v>
      </c>
      <c r="R346" s="15">
        <f t="shared" si="42"/>
        <v>50</v>
      </c>
      <c r="S346" s="15" t="str">
        <f t="shared" si="38"/>
        <v xml:space="preserve"> </v>
      </c>
      <c r="T346" s="22" t="s">
        <v>372</v>
      </c>
      <c r="U346" s="14">
        <f t="shared" si="39"/>
        <v>46366</v>
      </c>
      <c r="V346" s="14"/>
      <c r="W346" s="14"/>
    </row>
    <row r="347" spans="12:23" x14ac:dyDescent="0.15">
      <c r="M347" s="6">
        <v>12</v>
      </c>
      <c r="N347" s="6">
        <v>11</v>
      </c>
      <c r="O347" s="14">
        <f t="shared" si="36"/>
        <v>46367</v>
      </c>
      <c r="P347" s="7">
        <f t="shared" si="37"/>
        <v>6</v>
      </c>
      <c r="Q347" s="15">
        <f t="shared" si="40"/>
        <v>0</v>
      </c>
      <c r="R347" s="15">
        <f t="shared" si="42"/>
        <v>50</v>
      </c>
      <c r="S347" s="15" t="str">
        <f t="shared" si="38"/>
        <v xml:space="preserve"> </v>
      </c>
      <c r="T347" s="22" t="s">
        <v>373</v>
      </c>
      <c r="U347" s="14">
        <f t="shared" si="39"/>
        <v>46367</v>
      </c>
      <c r="V347" s="14"/>
      <c r="W347" s="14"/>
    </row>
    <row r="348" spans="12:23" x14ac:dyDescent="0.15">
      <c r="M348" s="6">
        <v>12</v>
      </c>
      <c r="N348" s="6">
        <v>12</v>
      </c>
      <c r="O348" s="14">
        <f t="shared" si="36"/>
        <v>46368</v>
      </c>
      <c r="P348" s="7">
        <f t="shared" si="37"/>
        <v>7</v>
      </c>
      <c r="Q348" s="15">
        <f t="shared" si="40"/>
        <v>0</v>
      </c>
      <c r="R348" s="15">
        <f t="shared" si="42"/>
        <v>50</v>
      </c>
      <c r="S348" s="15" t="str">
        <f t="shared" si="38"/>
        <v xml:space="preserve"> </v>
      </c>
      <c r="T348" s="22" t="s">
        <v>374</v>
      </c>
      <c r="U348" s="14">
        <f t="shared" si="39"/>
        <v>46368</v>
      </c>
      <c r="V348" s="14"/>
      <c r="W348" s="14"/>
    </row>
    <row r="349" spans="12:23" x14ac:dyDescent="0.15">
      <c r="M349" s="6">
        <v>12</v>
      </c>
      <c r="N349" s="6">
        <v>13</v>
      </c>
      <c r="O349" s="14">
        <f t="shared" si="36"/>
        <v>46369</v>
      </c>
      <c r="P349" s="7">
        <f t="shared" si="37"/>
        <v>1</v>
      </c>
      <c r="Q349" s="15">
        <f t="shared" si="40"/>
        <v>0</v>
      </c>
      <c r="R349" s="15">
        <f t="shared" si="42"/>
        <v>50</v>
      </c>
      <c r="S349" s="15" t="str">
        <f t="shared" si="38"/>
        <v xml:space="preserve"> </v>
      </c>
      <c r="T349" s="22" t="s">
        <v>375</v>
      </c>
      <c r="U349" s="14">
        <f t="shared" si="39"/>
        <v>46369</v>
      </c>
      <c r="V349" s="14"/>
      <c r="W349" s="14"/>
    </row>
    <row r="350" spans="12:23" x14ac:dyDescent="0.15">
      <c r="M350" s="6">
        <v>12</v>
      </c>
      <c r="N350" s="6">
        <v>14</v>
      </c>
      <c r="O350" s="14">
        <f t="shared" si="36"/>
        <v>46370</v>
      </c>
      <c r="P350" s="7">
        <f t="shared" si="37"/>
        <v>2</v>
      </c>
      <c r="Q350" s="15">
        <f t="shared" si="40"/>
        <v>1</v>
      </c>
      <c r="R350" s="15">
        <f t="shared" si="42"/>
        <v>51</v>
      </c>
      <c r="S350" s="15">
        <f t="shared" si="38"/>
        <v>51</v>
      </c>
      <c r="T350" s="22" t="s">
        <v>376</v>
      </c>
      <c r="U350" s="14">
        <f t="shared" si="39"/>
        <v>46370</v>
      </c>
      <c r="V350" s="14"/>
      <c r="W350" s="14"/>
    </row>
    <row r="351" spans="12:23" x14ac:dyDescent="0.15">
      <c r="M351" s="6">
        <v>12</v>
      </c>
      <c r="N351" s="6">
        <v>15</v>
      </c>
      <c r="O351" s="14">
        <f t="shared" si="36"/>
        <v>46371</v>
      </c>
      <c r="P351" s="7">
        <f t="shared" si="37"/>
        <v>3</v>
      </c>
      <c r="Q351" s="15">
        <f t="shared" si="40"/>
        <v>0</v>
      </c>
      <c r="R351" s="15">
        <f t="shared" si="42"/>
        <v>51</v>
      </c>
      <c r="S351" s="15" t="str">
        <f t="shared" si="38"/>
        <v xml:space="preserve"> </v>
      </c>
      <c r="T351" s="22" t="s">
        <v>377</v>
      </c>
      <c r="U351" s="14">
        <f t="shared" si="39"/>
        <v>46371</v>
      </c>
      <c r="V351" s="14"/>
      <c r="W351" s="14"/>
    </row>
    <row r="352" spans="12:23" x14ac:dyDescent="0.15">
      <c r="M352" s="6">
        <v>12</v>
      </c>
      <c r="N352" s="6">
        <v>16</v>
      </c>
      <c r="O352" s="14">
        <f t="shared" si="36"/>
        <v>46372</v>
      </c>
      <c r="P352" s="7">
        <f t="shared" si="37"/>
        <v>4</v>
      </c>
      <c r="Q352" s="15">
        <f t="shared" si="40"/>
        <v>0</v>
      </c>
      <c r="R352" s="15">
        <f t="shared" si="42"/>
        <v>51</v>
      </c>
      <c r="S352" s="15" t="str">
        <f t="shared" si="38"/>
        <v xml:space="preserve"> </v>
      </c>
      <c r="T352" s="22" t="s">
        <v>378</v>
      </c>
      <c r="U352" s="14">
        <f t="shared" si="39"/>
        <v>46372</v>
      </c>
      <c r="V352" s="14"/>
      <c r="W352" s="14"/>
    </row>
    <row r="353" spans="13:23" x14ac:dyDescent="0.15">
      <c r="M353" s="6">
        <v>12</v>
      </c>
      <c r="N353" s="6">
        <v>17</v>
      </c>
      <c r="O353" s="14">
        <f t="shared" si="36"/>
        <v>46373</v>
      </c>
      <c r="P353" s="7">
        <f t="shared" si="37"/>
        <v>5</v>
      </c>
      <c r="Q353" s="15">
        <f t="shared" si="40"/>
        <v>0</v>
      </c>
      <c r="R353" s="15">
        <f t="shared" si="42"/>
        <v>51</v>
      </c>
      <c r="S353" s="15" t="str">
        <f t="shared" si="38"/>
        <v xml:space="preserve"> </v>
      </c>
      <c r="T353" s="22" t="s">
        <v>379</v>
      </c>
      <c r="U353" s="14">
        <f t="shared" si="39"/>
        <v>46373</v>
      </c>
      <c r="V353" s="14"/>
      <c r="W353" s="14"/>
    </row>
    <row r="354" spans="13:23" x14ac:dyDescent="0.15">
      <c r="M354" s="6">
        <v>12</v>
      </c>
      <c r="N354" s="6">
        <v>18</v>
      </c>
      <c r="O354" s="14">
        <f t="shared" si="36"/>
        <v>46374</v>
      </c>
      <c r="P354" s="7">
        <f t="shared" si="37"/>
        <v>6</v>
      </c>
      <c r="Q354" s="15">
        <f t="shared" si="40"/>
        <v>0</v>
      </c>
      <c r="R354" s="15">
        <f t="shared" si="42"/>
        <v>51</v>
      </c>
      <c r="S354" s="15" t="str">
        <f t="shared" si="38"/>
        <v xml:space="preserve"> </v>
      </c>
      <c r="T354" s="22" t="s">
        <v>380</v>
      </c>
      <c r="U354" s="14">
        <f t="shared" si="39"/>
        <v>46374</v>
      </c>
      <c r="V354" s="14"/>
      <c r="W354" s="14"/>
    </row>
    <row r="355" spans="13:23" x14ac:dyDescent="0.15">
      <c r="M355" s="6">
        <v>12</v>
      </c>
      <c r="N355" s="6">
        <v>19</v>
      </c>
      <c r="O355" s="14">
        <f t="shared" si="36"/>
        <v>46375</v>
      </c>
      <c r="P355" s="7">
        <f t="shared" si="37"/>
        <v>7</v>
      </c>
      <c r="Q355" s="15">
        <f t="shared" si="40"/>
        <v>0</v>
      </c>
      <c r="R355" s="15">
        <f t="shared" si="42"/>
        <v>51</v>
      </c>
      <c r="S355" s="15" t="str">
        <f t="shared" si="38"/>
        <v xml:space="preserve"> </v>
      </c>
      <c r="T355" s="22" t="s">
        <v>381</v>
      </c>
      <c r="U355" s="14">
        <f t="shared" si="39"/>
        <v>46375</v>
      </c>
      <c r="V355" s="14"/>
      <c r="W355" s="14"/>
    </row>
    <row r="356" spans="13:23" x14ac:dyDescent="0.15">
      <c r="M356" s="6">
        <v>12</v>
      </c>
      <c r="N356" s="6">
        <v>20</v>
      </c>
      <c r="O356" s="14">
        <f t="shared" si="36"/>
        <v>46376</v>
      </c>
      <c r="P356" s="7">
        <f t="shared" si="37"/>
        <v>1</v>
      </c>
      <c r="Q356" s="15">
        <f t="shared" si="40"/>
        <v>0</v>
      </c>
      <c r="R356" s="15">
        <f t="shared" si="42"/>
        <v>51</v>
      </c>
      <c r="S356" s="15" t="str">
        <f t="shared" si="38"/>
        <v xml:space="preserve"> </v>
      </c>
      <c r="T356" s="22" t="s">
        <v>382</v>
      </c>
      <c r="U356" s="14">
        <f t="shared" si="39"/>
        <v>46376</v>
      </c>
      <c r="V356" s="14"/>
      <c r="W356" s="14"/>
    </row>
    <row r="357" spans="13:23" x14ac:dyDescent="0.15">
      <c r="M357" s="6">
        <v>12</v>
      </c>
      <c r="N357" s="6">
        <v>21</v>
      </c>
      <c r="O357" s="14">
        <f t="shared" si="36"/>
        <v>46377</v>
      </c>
      <c r="P357" s="7">
        <f t="shared" si="37"/>
        <v>2</v>
      </c>
      <c r="Q357" s="15">
        <f t="shared" si="40"/>
        <v>1</v>
      </c>
      <c r="R357" s="15">
        <f t="shared" si="42"/>
        <v>52</v>
      </c>
      <c r="S357" s="15">
        <f t="shared" si="38"/>
        <v>52</v>
      </c>
      <c r="T357" s="22" t="s">
        <v>383</v>
      </c>
      <c r="U357" s="14">
        <f t="shared" si="39"/>
        <v>46377</v>
      </c>
      <c r="V357" s="14"/>
      <c r="W357" s="14"/>
    </row>
    <row r="358" spans="13:23" x14ac:dyDescent="0.15">
      <c r="M358" s="6">
        <v>12</v>
      </c>
      <c r="N358" s="6">
        <v>22</v>
      </c>
      <c r="O358" s="14">
        <f t="shared" si="36"/>
        <v>46378</v>
      </c>
      <c r="P358" s="7">
        <f t="shared" si="37"/>
        <v>3</v>
      </c>
      <c r="Q358" s="15">
        <f t="shared" si="40"/>
        <v>0</v>
      </c>
      <c r="R358" s="15">
        <f t="shared" si="42"/>
        <v>52</v>
      </c>
      <c r="S358" s="15" t="str">
        <f t="shared" si="38"/>
        <v xml:space="preserve"> </v>
      </c>
      <c r="T358" s="22" t="s">
        <v>384</v>
      </c>
      <c r="U358" s="14">
        <f t="shared" si="39"/>
        <v>46378</v>
      </c>
      <c r="V358" s="14"/>
      <c r="W358" s="14"/>
    </row>
    <row r="359" spans="13:23" x14ac:dyDescent="0.15">
      <c r="M359" s="6">
        <v>12</v>
      </c>
      <c r="N359" s="6">
        <v>23</v>
      </c>
      <c r="O359" s="14">
        <f t="shared" si="36"/>
        <v>46379</v>
      </c>
      <c r="P359" s="7">
        <f t="shared" si="37"/>
        <v>4</v>
      </c>
      <c r="Q359" s="15">
        <f t="shared" si="40"/>
        <v>0</v>
      </c>
      <c r="R359" s="15">
        <f t="shared" si="42"/>
        <v>52</v>
      </c>
      <c r="S359" s="15" t="str">
        <f t="shared" si="38"/>
        <v xml:space="preserve"> </v>
      </c>
      <c r="T359" s="22" t="s">
        <v>385</v>
      </c>
      <c r="U359" s="14">
        <f t="shared" si="39"/>
        <v>46379</v>
      </c>
      <c r="V359" s="14"/>
      <c r="W359" s="14"/>
    </row>
    <row r="360" spans="13:23" x14ac:dyDescent="0.15">
      <c r="M360" s="6">
        <v>12</v>
      </c>
      <c r="N360" s="6">
        <v>24</v>
      </c>
      <c r="O360" s="14">
        <f t="shared" si="36"/>
        <v>46380</v>
      </c>
      <c r="P360" s="7">
        <f t="shared" si="37"/>
        <v>5</v>
      </c>
      <c r="Q360" s="15">
        <f t="shared" si="40"/>
        <v>0</v>
      </c>
      <c r="R360" s="15">
        <f t="shared" si="42"/>
        <v>52</v>
      </c>
      <c r="S360" s="15" t="str">
        <f t="shared" si="38"/>
        <v xml:space="preserve"> </v>
      </c>
      <c r="T360" s="22" t="s">
        <v>386</v>
      </c>
      <c r="U360" s="14">
        <f t="shared" si="39"/>
        <v>46380</v>
      </c>
      <c r="V360" s="14"/>
      <c r="W360" s="14"/>
    </row>
    <row r="361" spans="13:23" x14ac:dyDescent="0.15">
      <c r="M361" s="6">
        <v>12</v>
      </c>
      <c r="N361" s="6">
        <v>25</v>
      </c>
      <c r="O361" s="14">
        <f t="shared" si="36"/>
        <v>46381</v>
      </c>
      <c r="P361" s="7">
        <f t="shared" si="37"/>
        <v>6</v>
      </c>
      <c r="Q361" s="15">
        <f t="shared" si="40"/>
        <v>0</v>
      </c>
      <c r="R361" s="15">
        <f t="shared" si="42"/>
        <v>52</v>
      </c>
      <c r="S361" s="15" t="str">
        <f t="shared" si="38"/>
        <v xml:space="preserve"> </v>
      </c>
      <c r="T361" s="22" t="s">
        <v>387</v>
      </c>
      <c r="U361" s="14">
        <f t="shared" si="39"/>
        <v>46381</v>
      </c>
      <c r="V361" s="14"/>
      <c r="W361" s="14"/>
    </row>
    <row r="362" spans="13:23" x14ac:dyDescent="0.15">
      <c r="M362" s="6">
        <v>12</v>
      </c>
      <c r="N362" s="6">
        <v>26</v>
      </c>
      <c r="O362" s="14">
        <f t="shared" si="36"/>
        <v>46382</v>
      </c>
      <c r="P362" s="7">
        <f t="shared" si="37"/>
        <v>7</v>
      </c>
      <c r="Q362" s="15">
        <f t="shared" si="40"/>
        <v>0</v>
      </c>
      <c r="R362" s="15">
        <f t="shared" si="42"/>
        <v>52</v>
      </c>
      <c r="S362" s="15" t="str">
        <f t="shared" si="38"/>
        <v xml:space="preserve"> </v>
      </c>
      <c r="T362" s="22" t="s">
        <v>388</v>
      </c>
      <c r="U362" s="14">
        <f t="shared" si="39"/>
        <v>46382</v>
      </c>
      <c r="V362" s="14"/>
      <c r="W362" s="14"/>
    </row>
    <row r="363" spans="13:23" x14ac:dyDescent="0.15">
      <c r="M363" s="6">
        <v>12</v>
      </c>
      <c r="N363" s="6">
        <v>27</v>
      </c>
      <c r="O363" s="14">
        <f t="shared" si="36"/>
        <v>46383</v>
      </c>
      <c r="P363" s="7">
        <f t="shared" si="37"/>
        <v>1</v>
      </c>
      <c r="Q363" s="15">
        <f t="shared" si="40"/>
        <v>0</v>
      </c>
      <c r="R363" s="15">
        <f t="shared" si="42"/>
        <v>52</v>
      </c>
      <c r="S363" s="15" t="str">
        <f t="shared" si="38"/>
        <v xml:space="preserve"> </v>
      </c>
      <c r="T363" s="22" t="s">
        <v>389</v>
      </c>
      <c r="U363" s="14">
        <f t="shared" si="39"/>
        <v>46383</v>
      </c>
      <c r="V363" s="14"/>
      <c r="W363" s="14"/>
    </row>
    <row r="364" spans="13:23" x14ac:dyDescent="0.15">
      <c r="M364" s="6">
        <v>12</v>
      </c>
      <c r="N364" s="6">
        <v>28</v>
      </c>
      <c r="O364" s="14">
        <f t="shared" si="36"/>
        <v>46384</v>
      </c>
      <c r="P364" s="7">
        <f t="shared" si="37"/>
        <v>2</v>
      </c>
      <c r="Q364" s="15">
        <f t="shared" si="40"/>
        <v>1</v>
      </c>
      <c r="R364" s="15">
        <f t="shared" si="42"/>
        <v>53</v>
      </c>
      <c r="S364" s="15">
        <f t="shared" si="38"/>
        <v>53</v>
      </c>
      <c r="T364" s="22" t="s">
        <v>390</v>
      </c>
      <c r="U364" s="14">
        <f t="shared" si="39"/>
        <v>46384</v>
      </c>
      <c r="V364" s="14"/>
      <c r="W364" s="14"/>
    </row>
    <row r="365" spans="13:23" x14ac:dyDescent="0.15">
      <c r="M365" s="6">
        <v>12</v>
      </c>
      <c r="N365" s="6">
        <v>29</v>
      </c>
      <c r="O365" s="14">
        <f t="shared" si="36"/>
        <v>46385</v>
      </c>
      <c r="P365" s="7">
        <f t="shared" si="37"/>
        <v>3</v>
      </c>
      <c r="Q365" s="15">
        <f t="shared" si="40"/>
        <v>0</v>
      </c>
      <c r="R365" s="15">
        <f t="shared" si="42"/>
        <v>53</v>
      </c>
      <c r="S365" s="15" t="str">
        <f t="shared" si="38"/>
        <v xml:space="preserve"> </v>
      </c>
      <c r="T365" s="22" t="s">
        <v>391</v>
      </c>
      <c r="U365" s="14">
        <f t="shared" si="39"/>
        <v>46385</v>
      </c>
      <c r="V365" s="14"/>
      <c r="W365" s="14"/>
    </row>
    <row r="366" spans="13:23" x14ac:dyDescent="0.15">
      <c r="M366" s="6">
        <v>12</v>
      </c>
      <c r="N366" s="6">
        <v>30</v>
      </c>
      <c r="O366" s="14">
        <f t="shared" si="36"/>
        <v>46386</v>
      </c>
      <c r="P366" s="7">
        <f t="shared" si="37"/>
        <v>4</v>
      </c>
      <c r="Q366" s="15">
        <f t="shared" si="40"/>
        <v>0</v>
      </c>
      <c r="R366" s="15">
        <f t="shared" si="42"/>
        <v>53</v>
      </c>
      <c r="S366" s="15" t="str">
        <f t="shared" si="38"/>
        <v xml:space="preserve"> </v>
      </c>
      <c r="T366" s="22" t="s">
        <v>392</v>
      </c>
      <c r="U366" s="14">
        <f t="shared" si="39"/>
        <v>46386</v>
      </c>
      <c r="V366" s="14"/>
      <c r="W366" s="14"/>
    </row>
    <row r="367" spans="13:23" x14ac:dyDescent="0.15">
      <c r="M367" s="6">
        <v>12</v>
      </c>
      <c r="N367" s="6">
        <v>31</v>
      </c>
      <c r="O367" s="14">
        <f t="shared" si="36"/>
        <v>46387</v>
      </c>
      <c r="P367" s="7">
        <f t="shared" si="37"/>
        <v>5</v>
      </c>
      <c r="Q367" s="15">
        <f t="shared" si="40"/>
        <v>0</v>
      </c>
      <c r="R367" s="15">
        <f t="shared" si="42"/>
        <v>53</v>
      </c>
      <c r="S367" s="15" t="str">
        <f t="shared" si="38"/>
        <v xml:space="preserve"> </v>
      </c>
      <c r="T367" s="22" t="s">
        <v>393</v>
      </c>
      <c r="U367" s="14">
        <f t="shared" si="39"/>
        <v>46387</v>
      </c>
      <c r="V367" s="14"/>
      <c r="W367" s="14"/>
    </row>
  </sheetData>
  <sheetProtection sheet="1" objects="1" scenarios="1"/>
  <mergeCells count="10">
    <mergeCell ref="X1:Y1"/>
    <mergeCell ref="G33:K33"/>
    <mergeCell ref="X2:Y2"/>
    <mergeCell ref="X6:Y6"/>
    <mergeCell ref="X10:Y10"/>
    <mergeCell ref="X19:Y19"/>
    <mergeCell ref="X20:Y20"/>
    <mergeCell ref="X21:Y21"/>
    <mergeCell ref="X23:Y23"/>
    <mergeCell ref="X24:Y24"/>
  </mergeCells>
  <phoneticPr fontId="3" type="noConversion"/>
  <hyperlinks>
    <hyperlink ref="T174" r:id="rId1" location="Sommersonnwende" display="http://www.kirchenweb.at/wien/xs/004feiertage/1sonstigetage.htm - Sommersonnwende" xr:uid="{1271D2C4-B896-F348-BED8-5496580FB24E}"/>
    <hyperlink ref="T288" r:id="rId2" display="http://fw.amicas.at/grusskarten-postamt/namenstag/namenstag_karteschreiben.htm" xr:uid="{8E163022-36E3-194A-8592-57FB1DD19D02}"/>
  </hyperlinks>
  <pageMargins left="0.78740157499999996" right="0.78740157499999996" top="0.984251969" bottom="0.984251969" header="0.4921259845" footer="0.492125984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EINGABE und ABFRAGE</vt:lpstr>
      <vt:lpstr>Kalender Hoch</vt:lpstr>
      <vt:lpstr>Berechnung</vt:lpstr>
      <vt:lpstr>'Kalender Hoch'!Druckbereich</vt:lpstr>
    </vt:vector>
  </TitlesOfParts>
  <Company>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Singraber Franz</dc:creator>
  <cp:lastModifiedBy>Arnold Hohenegger</cp:lastModifiedBy>
  <cp:lastPrinted>2025-11-06T06:29:26Z</cp:lastPrinted>
  <dcterms:created xsi:type="dcterms:W3CDTF">2008-09-23T11:01:33Z</dcterms:created>
  <dcterms:modified xsi:type="dcterms:W3CDTF">2025-11-10T09:46:48Z</dcterms:modified>
</cp:coreProperties>
</file>